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H:\Selo G&amp;S\2021\"/>
    </mc:Choice>
  </mc:AlternateContent>
  <xr:revisionPtr revIDLastSave="0" documentId="13_ncr:1_{391908BC-40C3-4259-8502-21BF1C2567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) Resumo do PA" sheetId="3" r:id="rId1"/>
    <sheet name="2) Ações Priorizadass" sheetId="6" r:id="rId2"/>
    <sheet name="Notas" sheetId="4" state="hidden" r:id="rId3"/>
  </sheets>
  <definedNames>
    <definedName name="A">#REF!</definedName>
    <definedName name="A.1">#REF!</definedName>
    <definedName name="A.2">#REF!</definedName>
    <definedName name="A.3">#REF!</definedName>
    <definedName name="A.4">#REF!</definedName>
    <definedName name="A.5">#REF!</definedName>
    <definedName name="A.6">#REF!</definedName>
    <definedName name="A.7">#REF!</definedName>
    <definedName name="A.8">#REF!</definedName>
    <definedName name="_xlnm.Print_Area" localSheetId="0">'1) Resumo do PA'!$A$2:$N$69</definedName>
    <definedName name="_xlnm.Print_Area" localSheetId="1">'2) Ações Priorizadass'!$A$1:$K$27</definedName>
    <definedName name="B">#REF!</definedName>
    <definedName name="B.10">#REF!</definedName>
    <definedName name="B.11">#REF!</definedName>
    <definedName name="B.12">#REF!</definedName>
    <definedName name="B.13">#REF!</definedName>
    <definedName name="B.14">#REF!</definedName>
    <definedName name="B.15">#REF!</definedName>
    <definedName name="B.16">#REF!</definedName>
    <definedName name="B.17">#REF!</definedName>
    <definedName name="B.18">#REF!</definedName>
    <definedName name="B.19">#REF!</definedName>
    <definedName name="B.20">#REF!</definedName>
    <definedName name="B.21">#REF!</definedName>
    <definedName name="B.22">#REF!</definedName>
    <definedName name="B.23">#REF!</definedName>
    <definedName name="B.24">#REF!</definedName>
    <definedName name="B.25">#REF!</definedName>
    <definedName name="B.26">#REF!</definedName>
    <definedName name="B.9">#REF!</definedName>
    <definedName name="C.">#REF!</definedName>
    <definedName name="C.27">#REF!</definedName>
    <definedName name="C.28">#REF!</definedName>
    <definedName name="C.29">#REF!</definedName>
    <definedName name="C.30">#REF!</definedName>
    <definedName name="C.31">#REF!</definedName>
    <definedName name="C.32">#REF!</definedName>
    <definedName name="C.33">#REF!</definedName>
    <definedName name="C.34">#REF!</definedName>
    <definedName name="C.35">#REF!</definedName>
    <definedName name="C.36">#REF!</definedName>
    <definedName name="C.37">#REF!</definedName>
    <definedName name="D.">#REF!</definedName>
    <definedName name="D.38">#REF!</definedName>
    <definedName name="D.39">#REF!</definedName>
    <definedName name="D.40">#REF!</definedName>
    <definedName name="D.41">#REF!</definedName>
    <definedName name="D.42">#REF!</definedName>
    <definedName name="D.43">#REF!</definedName>
    <definedName name="D.44">#REF!</definedName>
    <definedName name="D.45">#REF!</definedName>
    <definedName name="DIMENSÃO">#REF!</definedName>
    <definedName name="DIMENSÕES">'2) Ações Priorizadass'!$C$90:$G$98</definedName>
    <definedName name="E.">#REF!</definedName>
    <definedName name="E.46">#REF!</definedName>
    <definedName name="E.47">#REF!</definedName>
    <definedName name="E.48">#REF!</definedName>
    <definedName name="E.49">#REF!</definedName>
    <definedName name="E.50">#REF!</definedName>
    <definedName name="E.51">#REF!</definedName>
    <definedName name="E.52">#REF!</definedName>
    <definedName name="E.53">#REF!</definedName>
    <definedName name="E.54">#REF!</definedName>
    <definedName name="E.55">#REF!</definedName>
    <definedName name="E.56">#REF!</definedName>
    <definedName name="E.57">#REF!</definedName>
    <definedName name="F.">#REF!</definedName>
    <definedName name="F.58">#REF!</definedName>
    <definedName name="F.59">#REF!</definedName>
    <definedName name="F.60">#REF!</definedName>
    <definedName name="F.61">#REF!</definedName>
    <definedName name="G.">#REF!</definedName>
    <definedName name="G.62">#REF!</definedName>
    <definedName name="G.63">#REF!</definedName>
    <definedName name="G.64">#REF!</definedName>
    <definedName name="G.65">#REF!</definedName>
    <definedName name="G.66">#REF!</definedName>
    <definedName name="H.">#REF!</definedName>
    <definedName name="H.67">#REF!</definedName>
    <definedName name="H.68">#REF!</definedName>
    <definedName name="H.69">#REF!</definedName>
    <definedName name="H.70">#REF!</definedName>
    <definedName name="H.71">#REF!</definedName>
    <definedName name="I.">#REF!</definedName>
    <definedName name="I.72">#REF!</definedName>
    <definedName name="I.73">#REF!</definedName>
    <definedName name="I.74">#REF!</definedName>
    <definedName name="I.75">#REF!</definedName>
    <definedName name="P.">#REF!</definedName>
    <definedName name="Questao_5" localSheetId="1">'2) Ações Priorizadass'!#REF!</definedName>
    <definedName name="Questao_5">'1) Resumo do PA'!#REF!</definedName>
    <definedName name="Questão_5___Formação_dos_Conselhos_e_da_Diretoria_Executiva_em_Cooperativismo" localSheetId="1">'2) Ações Priorizadass'!#REF!</definedName>
    <definedName name="Questão_5___Formação_dos_Conselhos_e_da_Diretoria_Executiva_em_Cooperativismo">'1) Resumo do PA'!#REF!</definedName>
    <definedName name="sigla">#REF!</definedName>
  </definedNames>
  <calcPr calcId="191029"/>
</workbook>
</file>

<file path=xl/calcChain.xml><?xml version="1.0" encoding="utf-8"?>
<calcChain xmlns="http://schemas.openxmlformats.org/spreadsheetml/2006/main">
  <c r="G54" i="3" l="1"/>
  <c r="F300" i="4" l="1"/>
  <c r="C247" i="4" l="1"/>
  <c r="C244" i="4"/>
  <c r="C241" i="4"/>
  <c r="C240" i="4"/>
  <c r="C71" i="4"/>
  <c r="C69" i="4"/>
  <c r="C52" i="4"/>
  <c r="C153" i="4"/>
  <c r="C161" i="4"/>
  <c r="C163" i="4"/>
  <c r="C169" i="4"/>
  <c r="C170" i="4"/>
  <c r="C171" i="4"/>
  <c r="C172" i="4"/>
  <c r="C183" i="4"/>
  <c r="C195" i="4"/>
  <c r="C203" i="4"/>
  <c r="C224" i="4"/>
  <c r="C235" i="4"/>
  <c r="C234" i="4"/>
  <c r="E195" i="4" l="1"/>
  <c r="E203" i="4"/>
  <c r="E224" i="4"/>
  <c r="E234" i="4"/>
  <c r="E235" i="4"/>
  <c r="E240" i="4"/>
  <c r="E241" i="4"/>
  <c r="E244" i="4"/>
  <c r="E247" i="4"/>
  <c r="E161" i="4"/>
  <c r="E163" i="4"/>
  <c r="E169" i="4"/>
  <c r="E170" i="4"/>
  <c r="E171" i="4"/>
  <c r="E172" i="4"/>
  <c r="E183" i="4"/>
  <c r="E153" i="4"/>
  <c r="E71" i="4"/>
  <c r="E69" i="4"/>
  <c r="E52" i="4"/>
  <c r="C284" i="4" l="1"/>
  <c r="E284" i="4" s="1"/>
  <c r="C194" i="4"/>
  <c r="E194" i="4" s="1"/>
  <c r="C113" i="4"/>
  <c r="E113" i="4" s="1"/>
  <c r="C72" i="4"/>
  <c r="E72" i="4" s="1"/>
  <c r="C27" i="4"/>
  <c r="E27" i="4" s="1"/>
  <c r="C25" i="4"/>
  <c r="E25" i="4" s="1"/>
  <c r="C23" i="4"/>
  <c r="E23" i="4" s="1"/>
  <c r="C22" i="4"/>
  <c r="E22" i="4" s="1"/>
  <c r="C21" i="4"/>
  <c r="E21" i="4" s="1"/>
  <c r="C19" i="4"/>
  <c r="E19" i="4" s="1"/>
  <c r="C18" i="4"/>
  <c r="E18" i="4" s="1"/>
  <c r="C17" i="4"/>
  <c r="E17" i="4" s="1"/>
  <c r="C92" i="4" l="1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E77" i="4" s="1"/>
  <c r="C76" i="4"/>
  <c r="C75" i="4"/>
  <c r="C74" i="4"/>
  <c r="C73" i="4"/>
  <c r="C70" i="4"/>
  <c r="E70" i="4" s="1"/>
  <c r="C68" i="4"/>
  <c r="C67" i="4"/>
  <c r="C66" i="4"/>
  <c r="C65" i="4"/>
  <c r="C64" i="4"/>
  <c r="C63" i="4"/>
  <c r="E63" i="4" s="1"/>
  <c r="C62" i="4"/>
  <c r="E62" i="4" s="1"/>
  <c r="C61" i="4"/>
  <c r="E61" i="4" s="1"/>
  <c r="C60" i="4"/>
  <c r="E60" i="4" s="1"/>
  <c r="C59" i="4"/>
  <c r="E59" i="4" s="1"/>
  <c r="C58" i="4"/>
  <c r="E58" i="4" s="1"/>
  <c r="C57" i="4"/>
  <c r="E57" i="4" s="1"/>
  <c r="C56" i="4"/>
  <c r="E56" i="4" s="1"/>
  <c r="C55" i="4"/>
  <c r="E55" i="4" s="1"/>
  <c r="C54" i="4"/>
  <c r="E54" i="4" s="1"/>
  <c r="C53" i="4"/>
  <c r="E53" i="4" s="1"/>
  <c r="C51" i="4"/>
  <c r="E51" i="4" s="1"/>
  <c r="D67" i="4" l="1"/>
  <c r="E68" i="4" s="1"/>
  <c r="D88" i="4"/>
  <c r="E89" i="4" s="1"/>
  <c r="D86" i="4"/>
  <c r="E87" i="4" s="1"/>
  <c r="D78" i="4"/>
  <c r="E79" i="4" s="1"/>
  <c r="D73" i="4"/>
  <c r="E74" i="4" s="1"/>
  <c r="C159" i="4"/>
  <c r="C158" i="4"/>
  <c r="C131" i="4"/>
  <c r="E131" i="4" s="1"/>
  <c r="C130" i="4"/>
  <c r="E130" i="4" s="1"/>
  <c r="C26" i="4" l="1"/>
  <c r="E26" i="4" s="1"/>
  <c r="C121" i="4" l="1"/>
  <c r="E121" i="4" s="1"/>
  <c r="C120" i="4"/>
  <c r="E120" i="4" s="1"/>
  <c r="C119" i="4"/>
  <c r="E119" i="4" s="1"/>
  <c r="C118" i="4"/>
  <c r="E118" i="4" s="1"/>
  <c r="C117" i="4"/>
  <c r="E117" i="4" s="1"/>
  <c r="C116" i="4"/>
  <c r="E116" i="4" s="1"/>
  <c r="C115" i="4"/>
  <c r="E115" i="4" s="1"/>
  <c r="C114" i="4"/>
  <c r="E114" i="4" s="1"/>
  <c r="C94" i="4"/>
  <c r="E94" i="4" s="1"/>
  <c r="C289" i="4"/>
  <c r="E289" i="4" s="1"/>
  <c r="C288" i="4"/>
  <c r="E288" i="4" s="1"/>
  <c r="C287" i="4"/>
  <c r="E287" i="4" s="1"/>
  <c r="C286" i="4"/>
  <c r="E286" i="4" s="1"/>
  <c r="C282" i="4"/>
  <c r="E282" i="4" s="1"/>
  <c r="C281" i="4"/>
  <c r="E281" i="4" s="1"/>
  <c r="C280" i="4"/>
  <c r="E280" i="4" s="1"/>
  <c r="C278" i="4"/>
  <c r="E278" i="4" s="1"/>
  <c r="C277" i="4"/>
  <c r="E277" i="4" s="1"/>
  <c r="C276" i="4"/>
  <c r="E276" i="4" s="1"/>
  <c r="C223" i="4"/>
  <c r="E223" i="4" s="1"/>
  <c r="C222" i="4"/>
  <c r="E222" i="4" s="1"/>
  <c r="C214" i="4"/>
  <c r="E214" i="4" s="1"/>
  <c r="C199" i="4"/>
  <c r="E199" i="4" s="1"/>
  <c r="C198" i="4"/>
  <c r="E198" i="4" s="1"/>
  <c r="C12" i="4"/>
  <c r="E12" i="4" s="1"/>
  <c r="C204" i="4" l="1"/>
  <c r="E204" i="4" s="1"/>
  <c r="C139" i="4"/>
  <c r="E139" i="4" s="1"/>
  <c r="C140" i="4"/>
  <c r="E140" i="4" s="1"/>
  <c r="C141" i="4"/>
  <c r="E141" i="4" s="1"/>
  <c r="C142" i="4"/>
  <c r="E142" i="4" s="1"/>
  <c r="C143" i="4"/>
  <c r="E143" i="4" s="1"/>
  <c r="C144" i="4"/>
  <c r="E144" i="4" s="1"/>
  <c r="C136" i="4"/>
  <c r="E136" i="4" s="1"/>
  <c r="C132" i="4"/>
  <c r="E132" i="4" s="1"/>
  <c r="C265" i="4" l="1"/>
  <c r="E265" i="4" s="1"/>
  <c r="C264" i="4"/>
  <c r="E264" i="4" s="1"/>
  <c r="C263" i="4"/>
  <c r="E263" i="4" s="1"/>
  <c r="C262" i="4"/>
  <c r="E262" i="4" s="1"/>
  <c r="C261" i="4"/>
  <c r="E261" i="4" s="1"/>
  <c r="C260" i="4"/>
  <c r="E260" i="4" s="1"/>
  <c r="C259" i="4"/>
  <c r="E259" i="4" s="1"/>
  <c r="C258" i="4"/>
  <c r="E258" i="4" s="1"/>
  <c r="C257" i="4"/>
  <c r="E257" i="4" s="1"/>
  <c r="C256" i="4"/>
  <c r="E256" i="4" s="1"/>
  <c r="C255" i="4"/>
  <c r="E255" i="4" s="1"/>
  <c r="C99" i="4"/>
  <c r="C98" i="4"/>
  <c r="C97" i="4"/>
  <c r="C96" i="4"/>
  <c r="C95" i="4"/>
  <c r="D97" i="4" l="1"/>
  <c r="D95" i="4"/>
  <c r="E98" i="4" s="1"/>
  <c r="C15" i="4" l="1"/>
  <c r="E15" i="4" s="1"/>
  <c r="C14" i="4"/>
  <c r="E14" i="4" s="1"/>
  <c r="C13" i="4"/>
  <c r="E13" i="4" s="1"/>
  <c r="C9" i="4"/>
  <c r="E9" i="4" s="1"/>
  <c r="C8" i="4"/>
  <c r="E8" i="4" s="1"/>
  <c r="C11" i="4"/>
  <c r="E11" i="4" s="1"/>
  <c r="C10" i="4"/>
  <c r="E10" i="4" s="1"/>
  <c r="C7" i="4"/>
  <c r="E7" i="4" s="1"/>
  <c r="C6" i="4"/>
  <c r="E6" i="4" s="1"/>
  <c r="C5" i="4"/>
  <c r="E5" i="4" s="1"/>
  <c r="C4" i="4"/>
  <c r="E4" i="4" s="1"/>
  <c r="C3" i="4"/>
  <c r="E3" i="4" s="1"/>
  <c r="C2" i="4"/>
  <c r="E2" i="4" s="1"/>
  <c r="C225" i="4" l="1"/>
  <c r="E225" i="4" s="1"/>
  <c r="C133" i="4" l="1"/>
  <c r="E133" i="4" s="1"/>
  <c r="C100" i="4"/>
  <c r="E100" i="4" s="1"/>
  <c r="C296" i="4" l="1"/>
  <c r="E296" i="4" s="1"/>
  <c r="C297" i="4"/>
  <c r="E297" i="4" s="1"/>
  <c r="C298" i="4"/>
  <c r="E298" i="4" s="1"/>
  <c r="C294" i="4"/>
  <c r="E294" i="4" s="1"/>
  <c r="C293" i="4"/>
  <c r="E293" i="4" s="1"/>
  <c r="C292" i="4"/>
  <c r="E292" i="4" s="1"/>
  <c r="C273" i="4"/>
  <c r="E273" i="4" s="1"/>
  <c r="C253" i="4"/>
  <c r="E253" i="4" s="1"/>
  <c r="C246" i="4"/>
  <c r="E246" i="4" s="1"/>
  <c r="C245" i="4"/>
  <c r="E245" i="4" s="1"/>
  <c r="C192" i="4" l="1"/>
  <c r="E192" i="4" s="1"/>
  <c r="C101" i="4"/>
  <c r="E101" i="4" s="1"/>
  <c r="C148" i="4"/>
  <c r="E148" i="4" s="1"/>
  <c r="C147" i="4"/>
  <c r="E147" i="4" s="1"/>
  <c r="C149" i="4"/>
  <c r="E149" i="4" s="1"/>
  <c r="C146" i="4"/>
  <c r="E146" i="4" s="1"/>
  <c r="C150" i="4"/>
  <c r="E150" i="4" s="1"/>
  <c r="C16" i="4" l="1"/>
  <c r="E16" i="4" s="1"/>
  <c r="C20" i="4"/>
  <c r="E20" i="4" s="1"/>
  <c r="C24" i="4"/>
  <c r="E24" i="4" s="1"/>
  <c r="C28" i="4"/>
  <c r="E28" i="4" s="1"/>
  <c r="C29" i="4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8" i="4"/>
  <c r="E38" i="4" s="1"/>
  <c r="C39" i="4"/>
  <c r="E39" i="4" s="1"/>
  <c r="C40" i="4"/>
  <c r="E40" i="4" s="1"/>
  <c r="C41" i="4"/>
  <c r="E41" i="4" s="1"/>
  <c r="C42" i="4"/>
  <c r="E42" i="4" s="1"/>
  <c r="C43" i="4"/>
  <c r="E43" i="4" s="1"/>
  <c r="C44" i="4"/>
  <c r="E44" i="4" s="1"/>
  <c r="C45" i="4"/>
  <c r="E45" i="4" s="1"/>
  <c r="C46" i="4"/>
  <c r="E46" i="4" s="1"/>
  <c r="C47" i="4"/>
  <c r="E47" i="4" s="1"/>
  <c r="C48" i="4"/>
  <c r="E48" i="4" s="1"/>
  <c r="C49" i="4"/>
  <c r="E49" i="4" s="1"/>
  <c r="C50" i="4"/>
  <c r="E50" i="4" s="1"/>
  <c r="C93" i="4"/>
  <c r="E93" i="4" s="1"/>
  <c r="C102" i="4"/>
  <c r="E102" i="4" s="1"/>
  <c r="C103" i="4"/>
  <c r="E103" i="4" s="1"/>
  <c r="C104" i="4"/>
  <c r="E104" i="4" s="1"/>
  <c r="C105" i="4"/>
  <c r="E105" i="4" s="1"/>
  <c r="C106" i="4"/>
  <c r="E106" i="4" s="1"/>
  <c r="C107" i="4"/>
  <c r="E107" i="4" s="1"/>
  <c r="C108" i="4"/>
  <c r="E108" i="4" s="1"/>
  <c r="C109" i="4"/>
  <c r="E109" i="4" s="1"/>
  <c r="C110" i="4"/>
  <c r="E110" i="4" s="1"/>
  <c r="C111" i="4"/>
  <c r="E111" i="4" s="1"/>
  <c r="C112" i="4"/>
  <c r="E112" i="4" s="1"/>
  <c r="C122" i="4"/>
  <c r="E122" i="4" s="1"/>
  <c r="C123" i="4"/>
  <c r="E123" i="4" s="1"/>
  <c r="C124" i="4"/>
  <c r="E124" i="4" s="1"/>
  <c r="C125" i="4"/>
  <c r="E125" i="4" s="1"/>
  <c r="C126" i="4"/>
  <c r="E126" i="4" s="1"/>
  <c r="C127" i="4"/>
  <c r="E127" i="4" s="1"/>
  <c r="C128" i="4"/>
  <c r="E128" i="4" s="1"/>
  <c r="C129" i="4"/>
  <c r="E129" i="4" s="1"/>
  <c r="C134" i="4"/>
  <c r="E134" i="4" s="1"/>
  <c r="C135" i="4"/>
  <c r="E135" i="4" s="1"/>
  <c r="C137" i="4"/>
  <c r="E137" i="4" s="1"/>
  <c r="C138" i="4"/>
  <c r="E138" i="4" s="1"/>
  <c r="C145" i="4"/>
  <c r="E145" i="4" s="1"/>
  <c r="C151" i="4"/>
  <c r="E151" i="4" s="1"/>
  <c r="C152" i="4"/>
  <c r="E152" i="4" s="1"/>
  <c r="C154" i="4"/>
  <c r="C155" i="4"/>
  <c r="C156" i="4"/>
  <c r="C157" i="4"/>
  <c r="C173" i="4"/>
  <c r="E173" i="4" s="1"/>
  <c r="C160" i="4"/>
  <c r="E160" i="4" s="1"/>
  <c r="C162" i="4"/>
  <c r="E162" i="4" s="1"/>
  <c r="C164" i="4"/>
  <c r="E164" i="4" s="1"/>
  <c r="C165" i="4"/>
  <c r="E165" i="4" s="1"/>
  <c r="C166" i="4"/>
  <c r="E166" i="4" s="1"/>
  <c r="C167" i="4"/>
  <c r="E167" i="4" s="1"/>
  <c r="C168" i="4"/>
  <c r="E168" i="4" s="1"/>
  <c r="C174" i="4"/>
  <c r="E174" i="4" s="1"/>
  <c r="C175" i="4"/>
  <c r="E175" i="4" s="1"/>
  <c r="C176" i="4"/>
  <c r="E176" i="4" s="1"/>
  <c r="C177" i="4"/>
  <c r="E177" i="4" s="1"/>
  <c r="C178" i="4"/>
  <c r="E178" i="4" s="1"/>
  <c r="C179" i="4"/>
  <c r="E179" i="4" s="1"/>
  <c r="C180" i="4"/>
  <c r="E180" i="4" s="1"/>
  <c r="C181" i="4"/>
  <c r="E181" i="4" s="1"/>
  <c r="C182" i="4"/>
  <c r="E182" i="4" s="1"/>
  <c r="C184" i="4"/>
  <c r="E184" i="4" s="1"/>
  <c r="D185" i="4"/>
  <c r="D186" i="4"/>
  <c r="D187" i="4"/>
  <c r="D188" i="4"/>
  <c r="D189" i="4"/>
  <c r="D190" i="4"/>
  <c r="D191" i="4"/>
  <c r="C193" i="4"/>
  <c r="E193" i="4" s="1"/>
  <c r="C196" i="4"/>
  <c r="E196" i="4" s="1"/>
  <c r="C197" i="4"/>
  <c r="E197" i="4" s="1"/>
  <c r="C200" i="4"/>
  <c r="E200" i="4" s="1"/>
  <c r="C201" i="4"/>
  <c r="E201" i="4" s="1"/>
  <c r="C202" i="4"/>
  <c r="E202" i="4" s="1"/>
  <c r="C205" i="4"/>
  <c r="E205" i="4" s="1"/>
  <c r="C206" i="4"/>
  <c r="E206" i="4" s="1"/>
  <c r="C207" i="4"/>
  <c r="E207" i="4" s="1"/>
  <c r="C208" i="4"/>
  <c r="E208" i="4" s="1"/>
  <c r="C209" i="4"/>
  <c r="E209" i="4" s="1"/>
  <c r="C210" i="4"/>
  <c r="E210" i="4" s="1"/>
  <c r="C211" i="4"/>
  <c r="E211" i="4" s="1"/>
  <c r="C212" i="4"/>
  <c r="E212" i="4" s="1"/>
  <c r="C213" i="4"/>
  <c r="E213" i="4" s="1"/>
  <c r="C215" i="4"/>
  <c r="E215" i="4" s="1"/>
  <c r="C216" i="4"/>
  <c r="E216" i="4" s="1"/>
  <c r="C217" i="4"/>
  <c r="E217" i="4" s="1"/>
  <c r="C218" i="4"/>
  <c r="E218" i="4" s="1"/>
  <c r="C219" i="4"/>
  <c r="E219" i="4" s="1"/>
  <c r="C220" i="4"/>
  <c r="E220" i="4" s="1"/>
  <c r="C221" i="4"/>
  <c r="E221" i="4" s="1"/>
  <c r="C226" i="4"/>
  <c r="E226" i="4" s="1"/>
  <c r="C227" i="4"/>
  <c r="E227" i="4" s="1"/>
  <c r="C228" i="4"/>
  <c r="E228" i="4" s="1"/>
  <c r="C229" i="4"/>
  <c r="E229" i="4" s="1"/>
  <c r="C230" i="4"/>
  <c r="E230" i="4" s="1"/>
  <c r="C231" i="4"/>
  <c r="E231" i="4" s="1"/>
  <c r="C232" i="4"/>
  <c r="E232" i="4" s="1"/>
  <c r="C233" i="4"/>
  <c r="E233" i="4" s="1"/>
  <c r="C236" i="4"/>
  <c r="E236" i="4" s="1"/>
  <c r="C237" i="4"/>
  <c r="E237" i="4" s="1"/>
  <c r="C238" i="4"/>
  <c r="E238" i="4" s="1"/>
  <c r="C239" i="4"/>
  <c r="E239" i="4" s="1"/>
  <c r="C242" i="4"/>
  <c r="E242" i="4" s="1"/>
  <c r="C243" i="4"/>
  <c r="E243" i="4" s="1"/>
  <c r="C248" i="4"/>
  <c r="E248" i="4" s="1"/>
  <c r="D249" i="4"/>
  <c r="D250" i="4"/>
  <c r="D251" i="4"/>
  <c r="C252" i="4"/>
  <c r="E252" i="4" s="1"/>
  <c r="C254" i="4"/>
  <c r="E254" i="4" s="1"/>
  <c r="C266" i="4"/>
  <c r="E266" i="4" s="1"/>
  <c r="C267" i="4"/>
  <c r="E267" i="4" s="1"/>
  <c r="C268" i="4"/>
  <c r="E268" i="4" s="1"/>
  <c r="C269" i="4"/>
  <c r="E269" i="4" s="1"/>
  <c r="C270" i="4"/>
  <c r="E270" i="4" s="1"/>
  <c r="C271" i="4"/>
  <c r="E271" i="4" s="1"/>
  <c r="C272" i="4"/>
  <c r="E272" i="4" s="1"/>
  <c r="C274" i="4"/>
  <c r="E274" i="4" s="1"/>
  <c r="C275" i="4"/>
  <c r="E275" i="4" s="1"/>
  <c r="C279" i="4"/>
  <c r="E279" i="4" s="1"/>
  <c r="C283" i="4"/>
  <c r="E283" i="4" s="1"/>
  <c r="C285" i="4"/>
  <c r="E285" i="4" s="1"/>
  <c r="C249" i="4" l="1"/>
  <c r="E249" i="4" s="1"/>
  <c r="E29" i="4"/>
  <c r="C300" i="4"/>
  <c r="D154" i="4"/>
  <c r="E158" i="4" s="1"/>
  <c r="C185" i="4"/>
  <c r="E185" i="4" s="1"/>
  <c r="E290" i="4" l="1"/>
  <c r="E30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Eleni Maria dos Santos</author>
  </authors>
  <commentList>
    <comment ref="F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Atenção! </t>
        </r>
        <r>
          <rPr>
            <sz val="9"/>
            <color indexed="81"/>
            <rFont val="Segoe UI"/>
            <family val="2"/>
          </rPr>
          <t>Área de preenchimento exclusivo da Comissão Avaliadora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G1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Atenção!</t>
        </r>
        <r>
          <rPr>
            <sz val="9"/>
            <color indexed="81"/>
            <rFont val="Segoe UI"/>
            <family val="2"/>
          </rPr>
          <t xml:space="preserve"> Área de preenchimento exclusivo da Comissão Avaliadora.</t>
        </r>
      </text>
    </comment>
  </commentList>
</comments>
</file>

<file path=xl/sharedStrings.xml><?xml version="1.0" encoding="utf-8"?>
<sst xmlns="http://schemas.openxmlformats.org/spreadsheetml/2006/main" count="443" uniqueCount="432">
  <si>
    <t>63e</t>
  </si>
  <si>
    <t>63d</t>
  </si>
  <si>
    <t>63c</t>
  </si>
  <si>
    <t>63b</t>
  </si>
  <si>
    <t>63a</t>
  </si>
  <si>
    <t>62c/d</t>
  </si>
  <si>
    <t>62a/b</t>
  </si>
  <si>
    <t>61d</t>
  </si>
  <si>
    <t>61c</t>
  </si>
  <si>
    <t>61b</t>
  </si>
  <si>
    <t>61a</t>
  </si>
  <si>
    <t>60e/f</t>
  </si>
  <si>
    <t>60c/d</t>
  </si>
  <si>
    <t>60a/b</t>
  </si>
  <si>
    <t>59f</t>
  </si>
  <si>
    <t>59e</t>
  </si>
  <si>
    <t>59a</t>
  </si>
  <si>
    <t>58f</t>
  </si>
  <si>
    <t>58e</t>
  </si>
  <si>
    <t>58d</t>
  </si>
  <si>
    <t>58c</t>
  </si>
  <si>
    <t>57n</t>
  </si>
  <si>
    <t>57m</t>
  </si>
  <si>
    <t>57l</t>
  </si>
  <si>
    <t>57k</t>
  </si>
  <si>
    <t>57j</t>
  </si>
  <si>
    <t>57i</t>
  </si>
  <si>
    <t>57h</t>
  </si>
  <si>
    <t>57g</t>
  </si>
  <si>
    <t>57f</t>
  </si>
  <si>
    <t>57e</t>
  </si>
  <si>
    <t>57d</t>
  </si>
  <si>
    <t>57c</t>
  </si>
  <si>
    <t>57a/b</t>
  </si>
  <si>
    <t>56a/b</t>
  </si>
  <si>
    <t>55e</t>
  </si>
  <si>
    <t>55d</t>
  </si>
  <si>
    <t>55c</t>
  </si>
  <si>
    <t>55a/b</t>
  </si>
  <si>
    <t>54a/b/c</t>
  </si>
  <si>
    <t>53f/g</t>
  </si>
  <si>
    <t>53d/e</t>
  </si>
  <si>
    <t>53a/b/c</t>
  </si>
  <si>
    <t>51p</t>
  </si>
  <si>
    <t>51o</t>
  </si>
  <si>
    <t>51n</t>
  </si>
  <si>
    <t>51m</t>
  </si>
  <si>
    <t>51f</t>
  </si>
  <si>
    <t>51e</t>
  </si>
  <si>
    <t>51d</t>
  </si>
  <si>
    <t>51c</t>
  </si>
  <si>
    <t>51b</t>
  </si>
  <si>
    <t>51a</t>
  </si>
  <si>
    <t>50c/d</t>
  </si>
  <si>
    <t>50a/b</t>
  </si>
  <si>
    <t>49e</t>
  </si>
  <si>
    <t>49d</t>
  </si>
  <si>
    <t>49c</t>
  </si>
  <si>
    <t>47e</t>
  </si>
  <si>
    <t>47d</t>
  </si>
  <si>
    <t>47c</t>
  </si>
  <si>
    <t>47a/b</t>
  </si>
  <si>
    <t>46j</t>
  </si>
  <si>
    <t>46i</t>
  </si>
  <si>
    <t>46h</t>
  </si>
  <si>
    <t>46g</t>
  </si>
  <si>
    <t>46f</t>
  </si>
  <si>
    <t>46e</t>
  </si>
  <si>
    <t>46d</t>
  </si>
  <si>
    <t>46c</t>
  </si>
  <si>
    <t>46a/b</t>
  </si>
  <si>
    <t>45f/g</t>
  </si>
  <si>
    <t>45a/b</t>
  </si>
  <si>
    <t>44a/b</t>
  </si>
  <si>
    <t>43a/b</t>
  </si>
  <si>
    <t>42e</t>
  </si>
  <si>
    <t>42d</t>
  </si>
  <si>
    <t>42c</t>
  </si>
  <si>
    <t>42a/b</t>
  </si>
  <si>
    <t>41a/b/c</t>
  </si>
  <si>
    <t>40c/d</t>
  </si>
  <si>
    <t>40a/b</t>
  </si>
  <si>
    <t>39i</t>
  </si>
  <si>
    <t>39h</t>
  </si>
  <si>
    <t>39g</t>
  </si>
  <si>
    <t>39f</t>
  </si>
  <si>
    <t>39e</t>
  </si>
  <si>
    <t>39d</t>
  </si>
  <si>
    <t>39c</t>
  </si>
  <si>
    <t>39a/b</t>
  </si>
  <si>
    <t>38a/b/c</t>
  </si>
  <si>
    <t>37a/b</t>
  </si>
  <si>
    <t>36a/b</t>
  </si>
  <si>
    <t>35a/b</t>
  </si>
  <si>
    <t>34a/b</t>
  </si>
  <si>
    <t>33f</t>
  </si>
  <si>
    <t>33e</t>
  </si>
  <si>
    <t>33d</t>
  </si>
  <si>
    <t>33c</t>
  </si>
  <si>
    <t>33a/b</t>
  </si>
  <si>
    <t>32a/b</t>
  </si>
  <si>
    <t>30a/b</t>
  </si>
  <si>
    <t>28j/k</t>
  </si>
  <si>
    <t>28h/i</t>
  </si>
  <si>
    <t>28g</t>
  </si>
  <si>
    <t>28f</t>
  </si>
  <si>
    <t>28e</t>
  </si>
  <si>
    <t>28d</t>
  </si>
  <si>
    <t>28a/b/c</t>
  </si>
  <si>
    <t>27c/d</t>
  </si>
  <si>
    <t>27a/b</t>
  </si>
  <si>
    <t>26e</t>
  </si>
  <si>
    <t>25f</t>
  </si>
  <si>
    <t>25e</t>
  </si>
  <si>
    <t>25d</t>
  </si>
  <si>
    <t>25c</t>
  </si>
  <si>
    <t>25b</t>
  </si>
  <si>
    <t>25a</t>
  </si>
  <si>
    <t>24a/b</t>
  </si>
  <si>
    <t>23d</t>
  </si>
  <si>
    <t>23c</t>
  </si>
  <si>
    <t>23b</t>
  </si>
  <si>
    <t>23a</t>
  </si>
  <si>
    <t>21k</t>
  </si>
  <si>
    <t>21j</t>
  </si>
  <si>
    <t>21i</t>
  </si>
  <si>
    <t>21h</t>
  </si>
  <si>
    <t>21g</t>
  </si>
  <si>
    <t>21f</t>
  </si>
  <si>
    <t>21e</t>
  </si>
  <si>
    <t>21d</t>
  </si>
  <si>
    <t>21c</t>
  </si>
  <si>
    <t>21a/b</t>
  </si>
  <si>
    <t>20l</t>
  </si>
  <si>
    <t>20k</t>
  </si>
  <si>
    <t>20j</t>
  </si>
  <si>
    <t>20i</t>
  </si>
  <si>
    <t>20h</t>
  </si>
  <si>
    <t>20g</t>
  </si>
  <si>
    <t>20f</t>
  </si>
  <si>
    <t>20e</t>
  </si>
  <si>
    <t>20a/b</t>
  </si>
  <si>
    <t>19j/k</t>
  </si>
  <si>
    <t>19i</t>
  </si>
  <si>
    <t>19h</t>
  </si>
  <si>
    <t>19g</t>
  </si>
  <si>
    <t>19f</t>
  </si>
  <si>
    <t>19e</t>
  </si>
  <si>
    <t>19d</t>
  </si>
  <si>
    <t>19c</t>
  </si>
  <si>
    <t>19b</t>
  </si>
  <si>
    <t>19a</t>
  </si>
  <si>
    <t>18d/e</t>
  </si>
  <si>
    <t>18a/b/c</t>
  </si>
  <si>
    <t>17g</t>
  </si>
  <si>
    <t>17f</t>
  </si>
  <si>
    <t>17e</t>
  </si>
  <si>
    <t>17d</t>
  </si>
  <si>
    <t>17c</t>
  </si>
  <si>
    <t>17a/b</t>
  </si>
  <si>
    <t>16a/b</t>
  </si>
  <si>
    <t>15dd</t>
  </si>
  <si>
    <t>15cc</t>
  </si>
  <si>
    <t>15bb</t>
  </si>
  <si>
    <t>15aa</t>
  </si>
  <si>
    <t>15z</t>
  </si>
  <si>
    <t>15y</t>
  </si>
  <si>
    <t>15x</t>
  </si>
  <si>
    <t>15w</t>
  </si>
  <si>
    <t>15v</t>
  </si>
  <si>
    <t>15u</t>
  </si>
  <si>
    <t>15t</t>
  </si>
  <si>
    <t>15s</t>
  </si>
  <si>
    <t>15r</t>
  </si>
  <si>
    <t>15q</t>
  </si>
  <si>
    <t>15p</t>
  </si>
  <si>
    <t>15n/o</t>
  </si>
  <si>
    <t>ISO não pontua</t>
  </si>
  <si>
    <t>15m</t>
  </si>
  <si>
    <t>15l</t>
  </si>
  <si>
    <t>15k</t>
  </si>
  <si>
    <t>15j</t>
  </si>
  <si>
    <t>15h/i</t>
  </si>
  <si>
    <t>15c/d/e/f/g</t>
  </si>
  <si>
    <t>14m</t>
  </si>
  <si>
    <t>14l</t>
  </si>
  <si>
    <t>14k</t>
  </si>
  <si>
    <t>14j</t>
  </si>
  <si>
    <t>14i</t>
  </si>
  <si>
    <t>14g/h</t>
  </si>
  <si>
    <t>14f</t>
  </si>
  <si>
    <t>14e</t>
  </si>
  <si>
    <t>14d</t>
  </si>
  <si>
    <t>14c</t>
  </si>
  <si>
    <t>14b</t>
  </si>
  <si>
    <t>14a</t>
  </si>
  <si>
    <t>13j</t>
  </si>
  <si>
    <t>13i</t>
  </si>
  <si>
    <t>13h</t>
  </si>
  <si>
    <t>13g</t>
  </si>
  <si>
    <t>13c/d/e/f</t>
  </si>
  <si>
    <t>13a/b</t>
  </si>
  <si>
    <t>12c/d</t>
  </si>
  <si>
    <t>12a/b</t>
  </si>
  <si>
    <t>11g</t>
  </si>
  <si>
    <t>11f</t>
  </si>
  <si>
    <t>11e</t>
  </si>
  <si>
    <t>11d</t>
  </si>
  <si>
    <t>11c</t>
  </si>
  <si>
    <t>11b</t>
  </si>
  <si>
    <t>11a</t>
  </si>
  <si>
    <t>10n</t>
  </si>
  <si>
    <t>10m</t>
  </si>
  <si>
    <t>10l</t>
  </si>
  <si>
    <t>10k</t>
  </si>
  <si>
    <t>10j</t>
  </si>
  <si>
    <t>10i</t>
  </si>
  <si>
    <t>10h</t>
  </si>
  <si>
    <t>10g</t>
  </si>
  <si>
    <t>10f</t>
  </si>
  <si>
    <t>10e</t>
  </si>
  <si>
    <t>10d</t>
  </si>
  <si>
    <t>10c</t>
  </si>
  <si>
    <t>10a/b</t>
  </si>
  <si>
    <t>9a/b</t>
  </si>
  <si>
    <t>8a/b</t>
  </si>
  <si>
    <t>7c/d</t>
  </si>
  <si>
    <t>7a/b</t>
  </si>
  <si>
    <t>6g/h</t>
  </si>
  <si>
    <t>6e/f</t>
  </si>
  <si>
    <t>6c/d</t>
  </si>
  <si>
    <t>6a/b</t>
  </si>
  <si>
    <t>5g/h</t>
  </si>
  <si>
    <t>5e/f</t>
  </si>
  <si>
    <t>5c/d</t>
  </si>
  <si>
    <t>5a/b</t>
  </si>
  <si>
    <t>4d</t>
  </si>
  <si>
    <t>4c</t>
  </si>
  <si>
    <t>4b</t>
  </si>
  <si>
    <t>4a</t>
  </si>
  <si>
    <t>3d</t>
  </si>
  <si>
    <t>3c</t>
  </si>
  <si>
    <t>3b</t>
  </si>
  <si>
    <t>3a</t>
  </si>
  <si>
    <t>2d</t>
  </si>
  <si>
    <t>2c</t>
  </si>
  <si>
    <t>2b</t>
  </si>
  <si>
    <t>2a</t>
  </si>
  <si>
    <t>1b</t>
  </si>
  <si>
    <t>1a</t>
  </si>
  <si>
    <t>Questão</t>
  </si>
  <si>
    <t>26a/b</t>
  </si>
  <si>
    <t>26c/d</t>
  </si>
  <si>
    <t>26f</t>
  </si>
  <si>
    <t>26g</t>
  </si>
  <si>
    <t>26h/i</t>
  </si>
  <si>
    <t>29a/b</t>
  </si>
  <si>
    <t>29f/g</t>
  </si>
  <si>
    <t>30c</t>
  </si>
  <si>
    <t>30d</t>
  </si>
  <si>
    <t>30e</t>
  </si>
  <si>
    <t>30f</t>
  </si>
  <si>
    <t>31a/b/c/d/e/f</t>
  </si>
  <si>
    <t>39j/k</t>
  </si>
  <si>
    <t>45c/d/e</t>
  </si>
  <si>
    <t>51g/h/i</t>
  </si>
  <si>
    <t>51j/k/l</t>
  </si>
  <si>
    <t>52a/b/c</t>
  </si>
  <si>
    <t>54d/e/f</t>
  </si>
  <si>
    <t>54g/h</t>
  </si>
  <si>
    <t>54i/j/k/l</t>
  </si>
  <si>
    <t>56c/d/e</t>
  </si>
  <si>
    <t>59c/d</t>
  </si>
  <si>
    <t>66a/b/c/d</t>
  </si>
  <si>
    <t>66e/f/g</t>
  </si>
  <si>
    <t>67a/b</t>
  </si>
  <si>
    <t>69a/b</t>
  </si>
  <si>
    <t>69c/d</t>
  </si>
  <si>
    <t>69e/f</t>
  </si>
  <si>
    <t>22c/d/e</t>
  </si>
  <si>
    <t>29h/i/j</t>
  </si>
  <si>
    <t>49f/g/h/i</t>
  </si>
  <si>
    <t>49j/k</t>
  </si>
  <si>
    <t>31g/h/i/j/k/l</t>
  </si>
  <si>
    <t>31m/n/o/p/q/r</t>
  </si>
  <si>
    <t>31s/t/u/v/w/x</t>
  </si>
  <si>
    <t>20c/d</t>
  </si>
  <si>
    <t>29c/d/e</t>
  </si>
  <si>
    <t>7e/f</t>
  </si>
  <si>
    <t>15a/b</t>
  </si>
  <si>
    <t>22a/b</t>
  </si>
  <si>
    <t>48a/b</t>
  </si>
  <si>
    <t>48c/d</t>
  </si>
  <si>
    <t>49a/b</t>
  </si>
  <si>
    <t>58a/b</t>
  </si>
  <si>
    <t>14n/o/p/q/r/s</t>
  </si>
  <si>
    <t>Opção assinalada</t>
  </si>
  <si>
    <t>Pontos por Questão</t>
  </si>
  <si>
    <t>Fórmulas de Ajuste</t>
  </si>
  <si>
    <t>Somatória</t>
  </si>
  <si>
    <t>Nota do Avaliador</t>
  </si>
  <si>
    <t>Comentários</t>
  </si>
  <si>
    <t>AVALIADOR</t>
  </si>
  <si>
    <t>FB.498</t>
  </si>
  <si>
    <t>REV.02</t>
  </si>
  <si>
    <t>PONTUAÇÃO TOTAL</t>
  </si>
  <si>
    <t>Dados da Unimed</t>
  </si>
  <si>
    <t>Nome da Unimed</t>
  </si>
  <si>
    <t xml:space="preserve">Código da Unimed </t>
  </si>
  <si>
    <t>Dados do Líder Técnico</t>
  </si>
  <si>
    <t>Líder Técnico responsável pelo cumprimento das etapas que compete à Unimed participante no processo de manutenção do Selo em 2021</t>
  </si>
  <si>
    <t>Nome completo</t>
  </si>
  <si>
    <t>Telefone</t>
  </si>
  <si>
    <t>Área</t>
  </si>
  <si>
    <t>Cargo</t>
  </si>
  <si>
    <r>
      <t xml:space="preserve">Formulário Consolidado 
</t>
    </r>
    <r>
      <rPr>
        <sz val="14"/>
        <color theme="1"/>
        <rFont val="Sans"/>
      </rPr>
      <t>Plano de Ação do Selo Unimed de Governança e Sustentabilidade (Manutenção 2021)</t>
    </r>
  </si>
  <si>
    <t>Dimensão</t>
  </si>
  <si>
    <t>Total</t>
  </si>
  <si>
    <t>Resumo do Plano de Ação</t>
  </si>
  <si>
    <r>
      <t xml:space="preserve">Número de ações planejadas. </t>
    </r>
    <r>
      <rPr>
        <i/>
        <sz val="10"/>
        <color theme="1"/>
        <rFont val="Calibri"/>
        <family val="2"/>
        <scheme val="minor"/>
      </rPr>
      <t>(Ex: 3)</t>
    </r>
  </si>
  <si>
    <t xml:space="preserve">Curto prazo   </t>
  </si>
  <si>
    <t>Médio Prazo</t>
  </si>
  <si>
    <t>Longo prazo</t>
  </si>
  <si>
    <t xml:space="preserve"> (implementação nos próximos 6 meses)</t>
  </si>
  <si>
    <t xml:space="preserve"> (implementação nos próximos 12 meses)</t>
  </si>
  <si>
    <t xml:space="preserve"> (implementação nos próximos 24 meses)</t>
  </si>
  <si>
    <t>Órgãos Sociais</t>
  </si>
  <si>
    <t>Gestão Organizacional</t>
  </si>
  <si>
    <t>Ferramentas e Soluções para o SU</t>
  </si>
  <si>
    <t>Cooperados   (ou Sócias/Associadas)</t>
  </si>
  <si>
    <t>Colaboradores</t>
  </si>
  <si>
    <t>Clientes e Beneficiários</t>
  </si>
  <si>
    <t>Fornecedores</t>
  </si>
  <si>
    <t>Sociedade e Meio Ambiente</t>
  </si>
  <si>
    <t>Pontuação Complementar</t>
  </si>
  <si>
    <t>Informar a quantidade (número) de ações presentes em seu Plano de Ação, em cada uma das dimensões listadas abaixo, e inserir a quantidade (número) de ações que estão previstas para serem implementadas no curto, médio e longo prazo.</t>
  </si>
  <si>
    <t>E-mail corporativo</t>
  </si>
  <si>
    <t>E-mail da área (opcional)</t>
  </si>
  <si>
    <t>Ações Priorizadas</t>
  </si>
  <si>
    <r>
      <t xml:space="preserve">Preencher os campos abaixo, resumidamente, com informações de </t>
    </r>
    <r>
      <rPr>
        <i/>
        <u/>
        <sz val="11"/>
        <color theme="1"/>
        <rFont val="Calibri"/>
        <family val="2"/>
        <scheme val="minor"/>
      </rPr>
      <t xml:space="preserve">até 10 ações </t>
    </r>
    <r>
      <rPr>
        <i/>
        <sz val="11"/>
        <color theme="1"/>
        <rFont val="Calibri"/>
        <family val="2"/>
        <scheme val="minor"/>
      </rPr>
      <t>consideradas de implementação prioritária no seu Plano de Ação.</t>
    </r>
  </si>
  <si>
    <r>
      <rPr>
        <b/>
        <sz val="12"/>
        <color theme="1"/>
        <rFont val="Calibri"/>
        <family val="2"/>
        <scheme val="minor"/>
      </rPr>
      <t>(O QUÊ)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(Ex: Capacitação da equipe de atendimento)</t>
    </r>
  </si>
  <si>
    <r>
      <t xml:space="preserve">(PORQUÊ)
</t>
    </r>
    <r>
      <rPr>
        <i/>
        <sz val="10"/>
        <color theme="1"/>
        <rFont val="Calibri"/>
        <family val="2"/>
        <scheme val="minor"/>
      </rPr>
      <t>(Ex: Reduzir o número de reclamações dos clientes)</t>
    </r>
  </si>
  <si>
    <r>
      <t xml:space="preserve">(QUEM)
</t>
    </r>
    <r>
      <rPr>
        <i/>
        <sz val="10"/>
        <color theme="1"/>
        <rFont val="Calibri"/>
        <family val="2"/>
        <scheme val="minor"/>
      </rPr>
      <t>(Ex: Responsável: Maria Cristina, Gerente de Relacionamento)</t>
    </r>
  </si>
  <si>
    <r>
      <t xml:space="preserve">(QUANDO)
</t>
    </r>
    <r>
      <rPr>
        <i/>
        <sz val="10"/>
        <color theme="1"/>
        <rFont val="Calibri"/>
        <family val="2"/>
        <scheme val="minor"/>
      </rPr>
      <t>(Ex: de 13/05/21 a 13/06/21</t>
    </r>
  </si>
  <si>
    <r>
      <t xml:space="preserve">(ONDE)
</t>
    </r>
    <r>
      <rPr>
        <i/>
        <sz val="10"/>
        <color theme="1"/>
        <rFont val="Calibri"/>
        <family val="2"/>
        <scheme val="minor"/>
      </rPr>
      <t>(Ex: Filial Centro - Setor de Atendimento)</t>
    </r>
  </si>
  <si>
    <r>
      <t xml:space="preserve">(COMO)
</t>
    </r>
    <r>
      <rPr>
        <i/>
        <sz val="10"/>
        <color theme="1"/>
        <rFont val="Calibri"/>
        <family val="2"/>
        <scheme val="minor"/>
      </rPr>
      <t>(Ex: Treinamento realizado pelo líder da área)</t>
    </r>
  </si>
  <si>
    <t>Sem custo envolvido</t>
  </si>
  <si>
    <t>Com custo envolvido</t>
  </si>
  <si>
    <r>
      <t xml:space="preserve">DIMENSÃO DO SELO
</t>
    </r>
    <r>
      <rPr>
        <i/>
        <sz val="10"/>
        <color theme="1"/>
        <rFont val="Calibri"/>
        <family val="2"/>
        <scheme val="minor"/>
      </rPr>
      <t>(selecione conforme lista abaixo)</t>
    </r>
  </si>
  <si>
    <r>
      <rPr>
        <b/>
        <sz val="12"/>
        <color theme="1"/>
        <rFont val="Calibri"/>
        <family val="2"/>
        <scheme val="minor"/>
      </rPr>
      <t>(QUANTO)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(selecione conforme lista abaixo)</t>
    </r>
  </si>
  <si>
    <r>
      <t xml:space="preserve">INDICADOR DO SELO
</t>
    </r>
    <r>
      <rPr>
        <i/>
        <sz val="10"/>
        <color theme="1"/>
        <rFont val="Calibri"/>
        <family val="2"/>
        <scheme val="minor"/>
      </rPr>
      <t>(selecione conforme lista abaixo)</t>
    </r>
  </si>
  <si>
    <t>Acesso das Associadas/Filiadas/Sócias/Acionistas à prestação de contas do exercício social</t>
  </si>
  <si>
    <t>Acesso dos cooperados à prestação de contas do exercício social</t>
  </si>
  <si>
    <t>Ações de Atenção à Saúde</t>
  </si>
  <si>
    <t>Admissão de novas Associadas/Filiadas/Sócias</t>
  </si>
  <si>
    <t>Admissão de novos cooperados</t>
  </si>
  <si>
    <t>Assembleia Geral</t>
  </si>
  <si>
    <t>Ato não cooperativo</t>
  </si>
  <si>
    <t>Atuação do Conselho de Administração</t>
  </si>
  <si>
    <t>Atuação do Conselho Fiscal</t>
  </si>
  <si>
    <t>Atuação Estratégica da Ouvidoria</t>
  </si>
  <si>
    <t>Auditoria de contas hospitalares (médica e de enfermagem)</t>
  </si>
  <si>
    <t>Auditoria Interna</t>
  </si>
  <si>
    <t xml:space="preserve">Canal Fale com a Unimed – Percentual médio de retorno às manifestações dos beneficiários </t>
  </si>
  <si>
    <t>Central da Marca Unimed</t>
  </si>
  <si>
    <t>Clima Organizacional</t>
  </si>
  <si>
    <t>Código de Conduta</t>
  </si>
  <si>
    <t>Comitê de Atenção Integral à Saúde (CAS)</t>
  </si>
  <si>
    <t>Compliance – Integridade</t>
  </si>
  <si>
    <t>Composição e atuação dos órgãos de administração</t>
  </si>
  <si>
    <t>Comunicação com as Associadas/Filiadas/Sócias/Acionistas</t>
  </si>
  <si>
    <t>Comunicação com o cooperado</t>
  </si>
  <si>
    <t>Comunicação Interna</t>
  </si>
  <si>
    <t>Consumo de Recursos</t>
  </si>
  <si>
    <t>Desenvolvimento das Sócias</t>
  </si>
  <si>
    <t>Diretriz Nacional de Comunicação do Sistema Unimed</t>
  </si>
  <si>
    <t>Diretrizes do Guia de Presença em Mídias Digitais do Sistema Unimed</t>
  </si>
  <si>
    <t>Diversidade e inclusão</t>
  </si>
  <si>
    <t>Divulgação das estruturas de Governança e Gestão</t>
  </si>
  <si>
    <t>Documentos Legais</t>
  </si>
  <si>
    <t>Educação cooperativista</t>
  </si>
  <si>
    <t>Emissão de Gases do Efeito Estufa</t>
  </si>
  <si>
    <t>Estímulo à gestão participativa dos colaboradores</t>
  </si>
  <si>
    <t>Experiência digital – Aplicativos</t>
  </si>
  <si>
    <t>Experiência digital - Website</t>
  </si>
  <si>
    <t>Formação das Associadas/Filiadas</t>
  </si>
  <si>
    <t>Formação de cooperados</t>
  </si>
  <si>
    <t>Formação dos Conselhos e da Diretoria Executiva em Gestão de Cooperativas</t>
  </si>
  <si>
    <t>Formação dos Conselhos e da Diretoria Executiva em Governança</t>
  </si>
  <si>
    <t>Gestão de dados em saúde</t>
  </si>
  <si>
    <t>Gestão de Fornecedores</t>
  </si>
  <si>
    <t>Gestão de Indicadores</t>
  </si>
  <si>
    <t>Gestão de Resíduos</t>
  </si>
  <si>
    <t>Gestão de Riscos – Controles Internos</t>
  </si>
  <si>
    <t>Gestão de Riscos – Estrutura</t>
  </si>
  <si>
    <t>Gestão de terceirizados</t>
  </si>
  <si>
    <t>Gestão por competências</t>
  </si>
  <si>
    <t>Guia Médico</t>
  </si>
  <si>
    <t xml:space="preserve">IGR-Índice Geral de Reclamações na ANS </t>
  </si>
  <si>
    <t>Intercâmbio Nacional</t>
  </si>
  <si>
    <t>Investimento na Comunidade</t>
  </si>
  <si>
    <t>Movimento Mude 1 Hábito</t>
  </si>
  <si>
    <t>Movimento SomosCoop</t>
  </si>
  <si>
    <t>Organização do quadro de cooperados (OQS)</t>
  </si>
  <si>
    <t>Organização do quadro de Sócias</t>
  </si>
  <si>
    <t>Ouvidoria</t>
  </si>
  <si>
    <t>Participação em campanhas institucionais oferecidas pela Unimed do Brasil</t>
  </si>
  <si>
    <t>Pesquisa de satisfação com clientes</t>
  </si>
  <si>
    <t>Planejamento Estratégico – Elaboração</t>
  </si>
  <si>
    <t>Planejamento Estratégico – Execução: Comunicação e Monitoramento</t>
  </si>
  <si>
    <t>Planejamento Financeiro</t>
  </si>
  <si>
    <t xml:space="preserve">Pontuação no Índice de Desempenho da Saúde Suplementar (IDSS) </t>
  </si>
  <si>
    <t>Preparação para a renovação dos órgãos de administração e fiscalização</t>
  </si>
  <si>
    <t>Processo de compras</t>
  </si>
  <si>
    <t>Programa de Acreditação das Operadoras</t>
  </si>
  <si>
    <t>Regulamento ou Regimento para os Conselhos de Administração e Fiscal</t>
  </si>
  <si>
    <t>Relacionamento com as Filiadas/Sócias/Acionistas</t>
  </si>
  <si>
    <t>Relacionamento com clientes</t>
  </si>
  <si>
    <t>Relacionamento com o cooperado</t>
  </si>
  <si>
    <t>Relações Trabalhistas</t>
  </si>
  <si>
    <t>Relatório de Gestão e Prestação de Contas</t>
  </si>
  <si>
    <t>Remuneração e Benefícios para as Sócias</t>
  </si>
  <si>
    <t>Remuneração e Benefícios para o cooperado</t>
  </si>
  <si>
    <t>Satisfação das Associadas/Filiadas/Sócias/Acionistas</t>
  </si>
  <si>
    <t>Satisfação dos cooperados</t>
  </si>
  <si>
    <t>Sistema de Gestão da Qualidade</t>
  </si>
  <si>
    <t>Sugestões, críticas e reclamações das Associadas/Filiadas/Sócias/Acionistas</t>
  </si>
  <si>
    <t>Sugestões, críticas e reclamações dos cooperados</t>
  </si>
  <si>
    <t xml:space="preserve">Suspensão de planos pela ANS no período </t>
  </si>
  <si>
    <t>Treinamentos</t>
  </si>
  <si>
    <t>FB.784</t>
  </si>
  <si>
    <t>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</si>
</sst>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Trebuchet MS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Sans"/>
    </font>
    <font>
      <sz val="14"/>
      <color theme="1"/>
      <name val="Sans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B08"/>
        <bgColor indexed="64"/>
      </patternFill>
    </fill>
    <fill>
      <patternFill patternType="solid">
        <fgColor rgb="FFB1D34B"/>
        <bgColor indexed="64"/>
      </patternFill>
    </fill>
    <fill>
      <patternFill patternType="solid">
        <fgColor rgb="FF00995D"/>
        <bgColor indexed="64"/>
      </patternFill>
    </fill>
    <fill>
      <patternFill patternType="solid">
        <fgColor rgb="FFF47920"/>
        <bgColor indexed="64"/>
      </patternFill>
    </fill>
    <fill>
      <patternFill patternType="solid">
        <fgColor rgb="FF0A5F55"/>
        <bgColor indexed="64"/>
      </patternFill>
    </fill>
    <fill>
      <patternFill patternType="solid">
        <fgColor rgb="FFFFF7D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7" fillId="6" borderId="0" xfId="0" applyFont="1" applyFill="1"/>
    <xf numFmtId="0" fontId="8" fillId="7" borderId="0" xfId="0" applyFont="1" applyFill="1" applyAlignment="1">
      <alignment horizontal="center"/>
    </xf>
    <xf numFmtId="0" fontId="7" fillId="10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0" fillId="5" borderId="0" xfId="0" applyFill="1"/>
    <xf numFmtId="0" fontId="5" fillId="8" borderId="0" xfId="0" applyFont="1" applyFill="1"/>
    <xf numFmtId="0" fontId="0" fillId="0" borderId="0" xfId="0" applyAlignment="1">
      <alignment horizontal="center"/>
    </xf>
    <xf numFmtId="0" fontId="6" fillId="4" borderId="0" xfId="0" applyFont="1" applyFill="1" applyProtection="1"/>
    <xf numFmtId="0" fontId="6" fillId="4" borderId="0" xfId="0" applyFont="1" applyFill="1" applyAlignment="1" applyProtection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 applyProtection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18" fontId="6" fillId="2" borderId="0" xfId="0" applyNumberFormat="1" applyFont="1" applyFill="1" applyProtection="1"/>
    <xf numFmtId="0" fontId="2" fillId="0" borderId="0" xfId="0" applyFont="1" applyAlignment="1">
      <alignment horizontal="right"/>
    </xf>
    <xf numFmtId="0" fontId="1" fillId="0" borderId="0" xfId="0" applyFont="1" applyProtection="1"/>
    <xf numFmtId="0" fontId="6" fillId="2" borderId="1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4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12" fillId="0" borderId="0" xfId="0" applyFont="1" applyProtection="1"/>
    <xf numFmtId="0" fontId="0" fillId="4" borderId="0" xfId="0" applyFill="1" applyProtection="1"/>
    <xf numFmtId="0" fontId="12" fillId="4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8" fillId="4" borderId="2" xfId="0" applyFont="1" applyFill="1" applyBorder="1" applyAlignment="1" applyProtection="1">
      <alignment horizontal="center" vertical="center" wrapText="1"/>
    </xf>
    <xf numFmtId="0" fontId="17" fillId="4" borderId="0" xfId="0" applyFont="1" applyFill="1" applyProtection="1"/>
    <xf numFmtId="0" fontId="20" fillId="4" borderId="2" xfId="0" applyFont="1" applyFill="1" applyBorder="1" applyAlignment="1" applyProtection="1">
      <alignment horizontal="center" wrapText="1"/>
    </xf>
    <xf numFmtId="0" fontId="20" fillId="4" borderId="2" xfId="0" applyFont="1" applyFill="1" applyBorder="1" applyAlignment="1" applyProtection="1">
      <alignment horizontal="center"/>
    </xf>
    <xf numFmtId="0" fontId="13" fillId="0" borderId="0" xfId="0" applyFont="1" applyAlignment="1" applyProtection="1"/>
    <xf numFmtId="0" fontId="0" fillId="4" borderId="2" xfId="0" applyFill="1" applyBorder="1" applyAlignment="1" applyProtection="1">
      <alignment horizontal="left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horizontal="right"/>
    </xf>
    <xf numFmtId="0" fontId="19" fillId="4" borderId="11" xfId="0" applyFont="1" applyFill="1" applyBorder="1" applyAlignment="1" applyProtection="1">
      <alignment horizontal="left"/>
    </xf>
    <xf numFmtId="0" fontId="19" fillId="4" borderId="12" xfId="0" applyFont="1" applyFill="1" applyBorder="1" applyAlignment="1" applyProtection="1">
      <alignment horizontal="left"/>
    </xf>
    <xf numFmtId="0" fontId="19" fillId="4" borderId="13" xfId="0" applyFont="1" applyFill="1" applyBorder="1" applyAlignment="1" applyProtection="1">
      <alignment horizontal="left"/>
    </xf>
    <xf numFmtId="0" fontId="17" fillId="4" borderId="6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 vertical="top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top" wrapText="1"/>
    </xf>
    <xf numFmtId="0" fontId="16" fillId="0" borderId="12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 wrapText="1"/>
    </xf>
    <xf numFmtId="0" fontId="11" fillId="0" borderId="12" xfId="0" applyFont="1" applyBorder="1" applyAlignment="1" applyProtection="1">
      <alignment horizontal="center" vertical="top" wrapText="1"/>
    </xf>
    <xf numFmtId="0" fontId="16" fillId="0" borderId="12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5D"/>
      <color rgb="FFF47920"/>
      <color rgb="FFED1651"/>
      <color rgb="FF0A5F55"/>
      <color rgb="FFA3238E"/>
      <color rgb="FFB1D34B"/>
      <color rgb="FFFFCB08"/>
      <color rgb="FF5B5C65"/>
      <color rgb="FFFFF7D9"/>
      <color rgb="FF682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56318</xdr:rowOff>
    </xdr:from>
    <xdr:to>
      <xdr:col>12</xdr:col>
      <xdr:colOff>95250</xdr:colOff>
      <xdr:row>12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8DE6FD-6648-44DA-ADCE-9E59C646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6818"/>
          <a:ext cx="7915275" cy="228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5</xdr:col>
      <xdr:colOff>140759</xdr:colOff>
      <xdr:row>10</xdr:row>
      <xdr:rowOff>267532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0C0B8F-7C87-4F1C-88A7-5CD2A2B4C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6818"/>
          <a:ext cx="7915275" cy="2286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800080"/>
      </a:folHlink>
    </a:clrScheme>
    <a:fontScheme name="Personalizada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">
    <pageSetUpPr fitToPage="1"/>
  </sheetPr>
  <dimension ref="A1:N65595"/>
  <sheetViews>
    <sheetView showGridLines="0" tabSelected="1" zoomScaleNormal="100" workbookViewId="0">
      <selection activeCell="K45" sqref="K45"/>
    </sheetView>
  </sheetViews>
  <sheetFormatPr defaultColWidth="0" defaultRowHeight="15" zeroHeight="1"/>
  <cols>
    <col min="1" max="1" width="3.42578125" style="37" customWidth="1"/>
    <col min="2" max="2" width="10.140625" style="37" customWidth="1"/>
    <col min="3" max="3" width="11.140625" style="37" customWidth="1"/>
    <col min="4" max="4" width="9.85546875" style="37" customWidth="1"/>
    <col min="5" max="5" width="9.7109375" style="37" customWidth="1"/>
    <col min="6" max="6" width="10.28515625" style="37" customWidth="1"/>
    <col min="7" max="8" width="9.140625" style="37" customWidth="1"/>
    <col min="9" max="9" width="11.140625" style="37" customWidth="1"/>
    <col min="10" max="10" width="5.85546875" style="37" customWidth="1"/>
    <col min="11" max="11" width="14.42578125" style="37" customWidth="1"/>
    <col min="12" max="12" width="15.5703125" style="37" customWidth="1"/>
    <col min="13" max="13" width="14.28515625" style="37" customWidth="1"/>
    <col min="14" max="14" width="3.5703125" style="37" customWidth="1"/>
    <col min="15" max="16384" width="9.140625" style="37" hidden="1"/>
  </cols>
  <sheetData>
    <row r="1" spans="1:13" s="38" customFormat="1">
      <c r="A1" s="37"/>
    </row>
    <row r="2" spans="1:13" s="38" customFormat="1">
      <c r="A2" s="37"/>
    </row>
    <row r="3" spans="1:13" s="38" customFormat="1">
      <c r="A3" s="37"/>
    </row>
    <row r="4" spans="1:13" s="38" customFormat="1">
      <c r="A4" s="37"/>
    </row>
    <row r="5" spans="1:13" s="38" customFormat="1">
      <c r="A5" s="37"/>
    </row>
    <row r="6" spans="1:13" s="38" customFormat="1">
      <c r="A6" s="37"/>
    </row>
    <row r="7" spans="1:13" s="38" customFormat="1">
      <c r="A7" s="37"/>
    </row>
    <row r="8" spans="1:13" s="38" customFormat="1">
      <c r="A8" s="37"/>
    </row>
    <row r="9" spans="1:13" s="38" customFormat="1" ht="9.75" customHeight="1">
      <c r="A9" s="37"/>
    </row>
    <row r="10" spans="1:13" s="38" customFormat="1" ht="15.75" customHeight="1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38" customFormat="1" ht="21.75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38" customFormat="1" ht="21.75" customHeight="1">
      <c r="A12" s="3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42.75" customHeight="1">
      <c r="B13" s="82" t="s">
        <v>315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/>
    <row r="15" spans="1:13" ht="15.75">
      <c r="B15" s="45" t="s">
        <v>306</v>
      </c>
    </row>
    <row r="16" spans="1:13" ht="9" customHeight="1"/>
    <row r="17" spans="2:13" ht="9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>
      <c r="B18" s="47" t="s">
        <v>308</v>
      </c>
      <c r="C18" s="43"/>
      <c r="D18" s="51"/>
      <c r="E18" s="42"/>
      <c r="F18" s="42"/>
      <c r="G18" s="42"/>
      <c r="H18" s="42"/>
      <c r="I18" s="42"/>
      <c r="J18" s="42"/>
      <c r="K18" s="42"/>
      <c r="L18" s="42"/>
      <c r="M18" s="42"/>
    </row>
    <row r="19" spans="2:13" ht="9" customHeight="1">
      <c r="B19" s="4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2:13">
      <c r="B20" s="47" t="s">
        <v>307</v>
      </c>
      <c r="C20" s="42"/>
      <c r="D20" s="84"/>
      <c r="E20" s="85"/>
      <c r="F20" s="85"/>
      <c r="G20" s="85"/>
      <c r="H20" s="85"/>
      <c r="I20" s="85"/>
      <c r="J20" s="85"/>
      <c r="K20" s="86"/>
      <c r="L20" s="42"/>
      <c r="M20" s="42"/>
    </row>
    <row r="21" spans="2:13" ht="9" customHeigh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/>
    <row r="23" spans="2:13" ht="15.75">
      <c r="B23" s="45" t="s">
        <v>309</v>
      </c>
    </row>
    <row r="24" spans="2:13" s="41" customFormat="1">
      <c r="B24" s="44" t="s">
        <v>310</v>
      </c>
    </row>
    <row r="25" spans="2:13" ht="9" customHeight="1"/>
    <row r="26" spans="2:13" ht="9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>
      <c r="B27" s="47" t="s">
        <v>311</v>
      </c>
      <c r="C27" s="42"/>
      <c r="D27" s="79"/>
      <c r="E27" s="80"/>
      <c r="F27" s="80"/>
      <c r="G27" s="80"/>
      <c r="H27" s="80"/>
      <c r="I27" s="80"/>
      <c r="J27" s="80"/>
      <c r="K27" s="81"/>
      <c r="L27" s="42"/>
      <c r="M27" s="42"/>
    </row>
    <row r="28" spans="2:13" ht="9" customHeight="1">
      <c r="B28" s="4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2:13" ht="15" customHeight="1">
      <c r="B29" s="47" t="s">
        <v>336</v>
      </c>
      <c r="C29" s="42"/>
      <c r="D29" s="79"/>
      <c r="E29" s="80"/>
      <c r="F29" s="80"/>
      <c r="G29" s="80"/>
      <c r="H29" s="80"/>
      <c r="I29" s="80"/>
      <c r="J29" s="80"/>
      <c r="K29" s="81"/>
      <c r="L29" s="42"/>
      <c r="M29" s="42"/>
    </row>
    <row r="30" spans="2:13" ht="9" customHeight="1"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2:13" ht="15" customHeight="1">
      <c r="B31" s="47" t="s">
        <v>337</v>
      </c>
      <c r="C31" s="42"/>
      <c r="D31" s="79"/>
      <c r="E31" s="80"/>
      <c r="F31" s="80"/>
      <c r="G31" s="80"/>
      <c r="H31" s="80"/>
      <c r="I31" s="80"/>
      <c r="J31" s="80"/>
      <c r="K31" s="81"/>
      <c r="L31" s="42"/>
      <c r="M31" s="42"/>
    </row>
    <row r="32" spans="2:13" ht="9" customHeight="1">
      <c r="B32" s="47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14">
      <c r="B33" s="47" t="s">
        <v>312</v>
      </c>
      <c r="C33" s="42"/>
      <c r="D33" s="79"/>
      <c r="E33" s="80"/>
      <c r="F33" s="80"/>
      <c r="G33" s="80"/>
      <c r="H33" s="80"/>
      <c r="I33" s="80"/>
      <c r="J33" s="80"/>
      <c r="K33" s="81"/>
      <c r="L33" s="42"/>
      <c r="M33" s="42"/>
    </row>
    <row r="34" spans="2:14" ht="9" customHeight="1">
      <c r="B34" s="4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14">
      <c r="B35" s="47" t="s">
        <v>313</v>
      </c>
      <c r="C35" s="42"/>
      <c r="D35" s="79"/>
      <c r="E35" s="80"/>
      <c r="F35" s="80"/>
      <c r="G35" s="80"/>
      <c r="H35" s="80"/>
      <c r="I35" s="80"/>
      <c r="J35" s="80"/>
      <c r="K35" s="81"/>
      <c r="L35" s="42"/>
      <c r="M35" s="42"/>
    </row>
    <row r="36" spans="2:14" ht="9" customHeight="1">
      <c r="B36" s="4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4">
      <c r="B37" s="47" t="s">
        <v>314</v>
      </c>
      <c r="C37" s="42"/>
      <c r="D37" s="79"/>
      <c r="E37" s="80"/>
      <c r="F37" s="80"/>
      <c r="G37" s="80"/>
      <c r="H37" s="80"/>
      <c r="I37" s="80"/>
      <c r="J37" s="80"/>
      <c r="K37" s="81"/>
      <c r="L37" s="42"/>
      <c r="M37" s="42"/>
    </row>
    <row r="38" spans="2:14" ht="9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4"/>
    <row r="40" spans="2:14" ht="15.75">
      <c r="B40" s="45" t="s">
        <v>318</v>
      </c>
    </row>
    <row r="41" spans="2:14">
      <c r="B41" s="78" t="s">
        <v>335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2:14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2:14">
      <c r="B43" s="71" t="s">
        <v>316</v>
      </c>
      <c r="C43" s="72"/>
      <c r="D43" s="72"/>
      <c r="E43" s="72"/>
      <c r="F43" s="73"/>
      <c r="G43" s="61" t="s">
        <v>319</v>
      </c>
      <c r="H43" s="62"/>
      <c r="I43" s="63"/>
      <c r="K43" s="48" t="s">
        <v>320</v>
      </c>
      <c r="L43" s="49" t="s">
        <v>321</v>
      </c>
      <c r="M43" s="49" t="s">
        <v>322</v>
      </c>
    </row>
    <row r="44" spans="2:14" s="38" customFormat="1" ht="33.75" customHeight="1">
      <c r="B44" s="74"/>
      <c r="C44" s="75"/>
      <c r="D44" s="75"/>
      <c r="E44" s="75"/>
      <c r="F44" s="76"/>
      <c r="G44" s="64"/>
      <c r="H44" s="65"/>
      <c r="I44" s="66"/>
      <c r="J44" s="37"/>
      <c r="K44" s="46" t="s">
        <v>323</v>
      </c>
      <c r="L44" s="46" t="s">
        <v>324</v>
      </c>
      <c r="M44" s="46" t="s">
        <v>325</v>
      </c>
    </row>
    <row r="45" spans="2:14">
      <c r="B45" s="77" t="s">
        <v>326</v>
      </c>
      <c r="C45" s="77"/>
      <c r="D45" s="77"/>
      <c r="E45" s="77"/>
      <c r="F45" s="77"/>
      <c r="G45" s="67"/>
      <c r="H45" s="67"/>
      <c r="I45" s="67"/>
      <c r="K45" s="52"/>
      <c r="L45" s="52"/>
      <c r="M45" s="52"/>
    </row>
    <row r="46" spans="2:14">
      <c r="B46" s="77" t="s">
        <v>327</v>
      </c>
      <c r="C46" s="77"/>
      <c r="D46" s="77"/>
      <c r="E46" s="77"/>
      <c r="F46" s="77"/>
      <c r="G46" s="67"/>
      <c r="H46" s="67"/>
      <c r="I46" s="67"/>
      <c r="K46" s="52"/>
      <c r="L46" s="52"/>
      <c r="M46" s="52"/>
    </row>
    <row r="47" spans="2:14">
      <c r="B47" s="77" t="s">
        <v>328</v>
      </c>
      <c r="C47" s="77"/>
      <c r="D47" s="77"/>
      <c r="E47" s="77"/>
      <c r="F47" s="77"/>
      <c r="G47" s="67"/>
      <c r="H47" s="67"/>
      <c r="I47" s="67"/>
      <c r="K47" s="52"/>
      <c r="L47" s="52"/>
      <c r="M47" s="52"/>
    </row>
    <row r="48" spans="2:14">
      <c r="B48" s="77" t="s">
        <v>329</v>
      </c>
      <c r="C48" s="77"/>
      <c r="D48" s="77"/>
      <c r="E48" s="77"/>
      <c r="F48" s="77"/>
      <c r="G48" s="67"/>
      <c r="H48" s="67"/>
      <c r="I48" s="67"/>
      <c r="K48" s="52"/>
      <c r="L48" s="52"/>
      <c r="M48" s="52"/>
    </row>
    <row r="49" spans="2:13">
      <c r="B49" s="77" t="s">
        <v>330</v>
      </c>
      <c r="C49" s="77"/>
      <c r="D49" s="77"/>
      <c r="E49" s="77"/>
      <c r="F49" s="77"/>
      <c r="G49" s="67"/>
      <c r="H49" s="67"/>
      <c r="I49" s="67"/>
      <c r="K49" s="52"/>
      <c r="L49" s="52"/>
      <c r="M49" s="52"/>
    </row>
    <row r="50" spans="2:13">
      <c r="B50" s="77" t="s">
        <v>331</v>
      </c>
      <c r="C50" s="77"/>
      <c r="D50" s="77"/>
      <c r="E50" s="77"/>
      <c r="F50" s="77"/>
      <c r="G50" s="67"/>
      <c r="H50" s="67"/>
      <c r="I50" s="67"/>
      <c r="K50" s="52"/>
      <c r="L50" s="52"/>
      <c r="M50" s="52"/>
    </row>
    <row r="51" spans="2:13">
      <c r="B51" s="77" t="s">
        <v>332</v>
      </c>
      <c r="C51" s="77"/>
      <c r="D51" s="77"/>
      <c r="E51" s="77"/>
      <c r="F51" s="77"/>
      <c r="G51" s="67"/>
      <c r="H51" s="67"/>
      <c r="I51" s="67"/>
      <c r="K51" s="52"/>
      <c r="L51" s="52"/>
      <c r="M51" s="52"/>
    </row>
    <row r="52" spans="2:13">
      <c r="B52" s="77" t="s">
        <v>333</v>
      </c>
      <c r="C52" s="77"/>
      <c r="D52" s="77"/>
      <c r="E52" s="77"/>
      <c r="F52" s="77"/>
      <c r="G52" s="67"/>
      <c r="H52" s="67"/>
      <c r="I52" s="67"/>
      <c r="K52" s="52"/>
      <c r="L52" s="52"/>
      <c r="M52" s="52"/>
    </row>
    <row r="53" spans="2:13">
      <c r="B53" s="77" t="s">
        <v>334</v>
      </c>
      <c r="C53" s="77"/>
      <c r="D53" s="77"/>
      <c r="E53" s="77"/>
      <c r="F53" s="77"/>
      <c r="G53" s="67"/>
      <c r="H53" s="67"/>
      <c r="I53" s="67"/>
      <c r="K53" s="52"/>
      <c r="L53" s="52"/>
      <c r="M53" s="52"/>
    </row>
    <row r="54" spans="2:13">
      <c r="B54" s="58" t="s">
        <v>317</v>
      </c>
      <c r="C54" s="59"/>
      <c r="D54" s="59"/>
      <c r="E54" s="59"/>
      <c r="F54" s="60"/>
      <c r="G54" s="68">
        <f>SUM(G45:I53)</f>
        <v>0</v>
      </c>
      <c r="H54" s="69"/>
      <c r="I54" s="70"/>
      <c r="K54" s="52"/>
      <c r="L54" s="52"/>
      <c r="M54" s="52"/>
    </row>
    <row r="55" spans="2:13"/>
    <row r="56" spans="2:13">
      <c r="B56" s="56" t="s">
        <v>430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 t="s">
        <v>431</v>
      </c>
    </row>
    <row r="57" spans="2:13"/>
    <row r="58" spans="2:13"/>
    <row r="59" spans="2:13"/>
    <row r="60" spans="2:13"/>
    <row r="61" spans="2:13"/>
    <row r="62" spans="2:13"/>
    <row r="63" spans="2:13"/>
    <row r="64" spans="2:13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 hidden="1"/>
    <row r="65252" hidden="1"/>
    <row r="65253" hidden="1"/>
    <row r="65254"/>
    <row r="65255"/>
    <row r="65256"/>
    <row r="65257"/>
    <row r="65258"/>
    <row r="65259"/>
    <row r="65260"/>
    <row r="65261"/>
    <row r="65262"/>
    <row r="65263"/>
    <row r="65264"/>
    <row r="65265" hidden="1"/>
    <row r="65266" hidden="1"/>
    <row r="65267" hidden="1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  <row r="65565"/>
    <row r="65566"/>
    <row r="65567"/>
    <row r="65568"/>
    <row r="65569"/>
    <row r="65570"/>
    <row r="65571"/>
    <row r="65572"/>
    <row r="65573"/>
    <row r="65574"/>
    <row r="65575"/>
    <row r="65576"/>
    <row r="65577"/>
    <row r="65578"/>
    <row r="65579"/>
    <row r="65580"/>
    <row r="65581"/>
    <row r="65582"/>
    <row r="65583"/>
    <row r="65584"/>
    <row r="65585"/>
    <row r="65586"/>
    <row r="65587"/>
    <row r="65588"/>
    <row r="65589"/>
    <row r="65590"/>
    <row r="65591"/>
    <row r="65592"/>
    <row r="65593"/>
    <row r="65594"/>
    <row r="65595"/>
  </sheetData>
  <sheetProtection algorithmName="SHA-512" hashValue="V7sHhuLUmjaR+pM3C8hF0ZNu3joA0T53abe2I/1IDDvTRFqjJhxlZkyw7lw+LP9qXkzoZFhg2pvMlDgyowUY8g==" saltValue="H+IT7YwxmFIcRrDpdi97jA==" spinCount="100000" sheet="1" objects="1" scenarios="1"/>
  <mergeCells count="31">
    <mergeCell ref="B45:F45"/>
    <mergeCell ref="B41:N42"/>
    <mergeCell ref="D35:K35"/>
    <mergeCell ref="D37:K37"/>
    <mergeCell ref="B13:M13"/>
    <mergeCell ref="D20:K20"/>
    <mergeCell ref="D27:K27"/>
    <mergeCell ref="D29:K29"/>
    <mergeCell ref="D33:K33"/>
    <mergeCell ref="D31:K31"/>
    <mergeCell ref="B53:F53"/>
    <mergeCell ref="B46:F46"/>
    <mergeCell ref="B47:F47"/>
    <mergeCell ref="B48:F48"/>
    <mergeCell ref="B49:F49"/>
    <mergeCell ref="B54:F54"/>
    <mergeCell ref="G43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B43:F44"/>
    <mergeCell ref="B50:F50"/>
    <mergeCell ref="B51:F51"/>
    <mergeCell ref="B52:F52"/>
  </mergeCells>
  <pageMargins left="0.511811024" right="0.511811024" top="0.78740157499999996" bottom="0.78740157499999996" header="0.31496062000000002" footer="0.31496062000000002"/>
  <pageSetup scale="69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2D64-A562-40FA-AAEE-C547CBEFC4FE}">
  <sheetPr>
    <pageSetUpPr fitToPage="1"/>
  </sheetPr>
  <dimension ref="A1:S65608"/>
  <sheetViews>
    <sheetView showGridLines="0" topLeftCell="A10" zoomScale="80" zoomScaleNormal="80" workbookViewId="0">
      <selection activeCell="C14" sqref="C14:C15"/>
    </sheetView>
  </sheetViews>
  <sheetFormatPr defaultColWidth="0" defaultRowHeight="15" customHeight="1" zeroHeight="1"/>
  <cols>
    <col min="1" max="1" width="3.42578125" style="37" customWidth="1"/>
    <col min="2" max="2" width="29.42578125" style="37" customWidth="1"/>
    <col min="3" max="3" width="30" style="37" customWidth="1"/>
    <col min="4" max="4" width="27.85546875" style="37" customWidth="1"/>
    <col min="5" max="5" width="28.42578125" style="37" customWidth="1"/>
    <col min="6" max="6" width="23.7109375" style="37" customWidth="1"/>
    <col min="7" max="7" width="23.28515625" style="37" customWidth="1"/>
    <col min="8" max="8" width="20.28515625" style="37" customWidth="1"/>
    <col min="9" max="9" width="23.85546875" style="37" customWidth="1"/>
    <col min="10" max="10" width="27.85546875" style="37" customWidth="1"/>
    <col min="11" max="11" width="14.42578125" style="37" customWidth="1"/>
    <col min="12" max="17" width="15.5703125" style="37" customWidth="1"/>
    <col min="18" max="18" width="14.28515625" style="37" customWidth="1"/>
    <col min="19" max="19" width="3.5703125" style="37" customWidth="1"/>
    <col min="20" max="16384" width="9.140625" style="37" hidden="1"/>
  </cols>
  <sheetData>
    <row r="1" spans="1:18" s="38" customFormat="1">
      <c r="A1" s="37"/>
    </row>
    <row r="2" spans="1:18" s="38" customFormat="1">
      <c r="A2" s="37"/>
    </row>
    <row r="3" spans="1:18" s="38" customFormat="1">
      <c r="A3" s="37"/>
    </row>
    <row r="4" spans="1:18" s="38" customFormat="1">
      <c r="A4" s="37"/>
    </row>
    <row r="5" spans="1:18" s="38" customFormat="1">
      <c r="A5" s="37"/>
    </row>
    <row r="6" spans="1:18" s="38" customFormat="1">
      <c r="A6" s="37"/>
    </row>
    <row r="7" spans="1:18" s="38" customFormat="1" ht="9.75" customHeight="1">
      <c r="A7" s="37"/>
    </row>
    <row r="8" spans="1:18" s="38" customFormat="1" ht="15.75" customHeight="1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8" customFormat="1" ht="21.75" customHeight="1">
      <c r="A9" s="3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38" customFormat="1" ht="21.75" customHeight="1">
      <c r="A10" s="37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42.75" customHeight="1">
      <c r="B11" s="82" t="s">
        <v>338</v>
      </c>
      <c r="C11" s="82"/>
      <c r="D11" s="82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>
      <c r="B12" s="41" t="s">
        <v>339</v>
      </c>
    </row>
    <row r="13" spans="1:18">
      <c r="B13" s="41"/>
    </row>
    <row r="14" spans="1:18" ht="15.75" customHeight="1">
      <c r="B14" s="87" t="s">
        <v>348</v>
      </c>
      <c r="C14" s="87" t="s">
        <v>350</v>
      </c>
      <c r="D14" s="89" t="s">
        <v>340</v>
      </c>
      <c r="E14" s="87" t="s">
        <v>341</v>
      </c>
      <c r="F14" s="87" t="s">
        <v>342</v>
      </c>
      <c r="G14" s="87" t="s">
        <v>343</v>
      </c>
      <c r="H14" s="87" t="s">
        <v>344</v>
      </c>
      <c r="I14" s="87" t="s">
        <v>345</v>
      </c>
      <c r="J14" s="89" t="s">
        <v>349</v>
      </c>
    </row>
    <row r="15" spans="1:18" ht="48.75" customHeight="1">
      <c r="B15" s="88"/>
      <c r="C15" s="88"/>
      <c r="D15" s="90"/>
      <c r="E15" s="88"/>
      <c r="F15" s="88"/>
      <c r="G15" s="91"/>
      <c r="H15" s="88"/>
      <c r="I15" s="88"/>
      <c r="J15" s="90"/>
    </row>
    <row r="16" spans="1:18" ht="96.75" customHeight="1">
      <c r="B16" s="53"/>
      <c r="C16" s="53"/>
      <c r="D16" s="54"/>
      <c r="E16" s="54"/>
      <c r="F16" s="54"/>
      <c r="G16" s="54"/>
      <c r="H16" s="54"/>
      <c r="I16" s="54"/>
      <c r="J16" s="55"/>
    </row>
    <row r="17" spans="2:10" ht="96.75" customHeight="1">
      <c r="B17" s="53"/>
      <c r="C17" s="53"/>
      <c r="D17" s="54"/>
      <c r="E17" s="54"/>
      <c r="F17" s="54"/>
      <c r="G17" s="54"/>
      <c r="H17" s="54"/>
      <c r="I17" s="54"/>
      <c r="J17" s="55"/>
    </row>
    <row r="18" spans="2:10" ht="96.75" customHeight="1">
      <c r="B18" s="53"/>
      <c r="C18" s="53"/>
      <c r="D18" s="54"/>
      <c r="E18" s="54"/>
      <c r="F18" s="54"/>
      <c r="G18" s="54"/>
      <c r="H18" s="54"/>
      <c r="I18" s="54"/>
      <c r="J18" s="55"/>
    </row>
    <row r="19" spans="2:10" ht="96.75" customHeight="1">
      <c r="B19" s="53"/>
      <c r="C19" s="53"/>
      <c r="D19" s="54"/>
      <c r="E19" s="54"/>
      <c r="F19" s="54"/>
      <c r="G19" s="54"/>
      <c r="H19" s="54"/>
      <c r="I19" s="54"/>
      <c r="J19" s="55"/>
    </row>
    <row r="20" spans="2:10" ht="96.75" customHeight="1">
      <c r="B20" s="53"/>
      <c r="C20" s="53"/>
      <c r="D20" s="54"/>
      <c r="E20" s="54"/>
      <c r="F20" s="54"/>
      <c r="G20" s="54"/>
      <c r="H20" s="54"/>
      <c r="I20" s="54"/>
      <c r="J20" s="55"/>
    </row>
    <row r="21" spans="2:10" ht="96.75" customHeight="1">
      <c r="B21" s="53"/>
      <c r="C21" s="53"/>
      <c r="D21" s="54"/>
      <c r="E21" s="54"/>
      <c r="F21" s="54"/>
      <c r="G21" s="54"/>
      <c r="H21" s="54"/>
      <c r="I21" s="54"/>
      <c r="J21" s="55"/>
    </row>
    <row r="22" spans="2:10" ht="96.75" customHeight="1">
      <c r="B22" s="53"/>
      <c r="C22" s="53"/>
      <c r="D22" s="54"/>
      <c r="E22" s="54"/>
      <c r="F22" s="54"/>
      <c r="G22" s="54"/>
      <c r="H22" s="54"/>
      <c r="I22" s="54"/>
      <c r="J22" s="55"/>
    </row>
    <row r="23" spans="2:10" ht="96.75" customHeight="1">
      <c r="B23" s="53"/>
      <c r="C23" s="53"/>
      <c r="D23" s="54"/>
      <c r="E23" s="54"/>
      <c r="F23" s="54"/>
      <c r="G23" s="54"/>
      <c r="H23" s="54"/>
      <c r="I23" s="54"/>
      <c r="J23" s="55"/>
    </row>
    <row r="24" spans="2:10" ht="96.75" customHeight="1">
      <c r="B24" s="53"/>
      <c r="C24" s="53"/>
      <c r="D24" s="54"/>
      <c r="E24" s="54"/>
      <c r="F24" s="54"/>
      <c r="G24" s="54"/>
      <c r="H24" s="54"/>
      <c r="I24" s="54"/>
      <c r="J24" s="55"/>
    </row>
    <row r="25" spans="2:10" ht="96.75" customHeight="1">
      <c r="B25" s="53"/>
      <c r="C25" s="53"/>
      <c r="D25" s="54"/>
      <c r="E25" s="54"/>
      <c r="F25" s="54"/>
      <c r="G25" s="54"/>
      <c r="H25" s="54"/>
      <c r="I25" s="54"/>
      <c r="J25" s="55"/>
    </row>
    <row r="26" spans="2:10"/>
    <row r="27" spans="2:10"/>
    <row r="28" spans="2:10"/>
    <row r="29" spans="2:10"/>
    <row r="30" spans="2:10"/>
    <row r="31" spans="2:10"/>
    <row r="32" spans="2:1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spans="2:4"/>
    <row r="50" spans="2:4"/>
    <row r="51" spans="2:4"/>
    <row r="52" spans="2:4"/>
    <row r="53" spans="2:4"/>
    <row r="54" spans="2:4"/>
    <row r="55" spans="2:4"/>
    <row r="56" spans="2:4"/>
    <row r="57" spans="2:4"/>
    <row r="58" spans="2:4"/>
    <row r="59" spans="2:4" hidden="1"/>
    <row r="60" spans="2:4" hidden="1">
      <c r="B60" s="37" t="s">
        <v>326</v>
      </c>
      <c r="D60" s="37" t="s">
        <v>346</v>
      </c>
    </row>
    <row r="61" spans="2:4" hidden="1">
      <c r="B61" s="37" t="s">
        <v>327</v>
      </c>
      <c r="D61" s="37" t="s">
        <v>347</v>
      </c>
    </row>
    <row r="62" spans="2:4" hidden="1">
      <c r="B62" s="37" t="s">
        <v>328</v>
      </c>
    </row>
    <row r="63" spans="2:4" hidden="1">
      <c r="B63" s="37" t="s">
        <v>329</v>
      </c>
    </row>
    <row r="64" spans="2:4" hidden="1">
      <c r="B64" s="37" t="s">
        <v>330</v>
      </c>
    </row>
    <row r="65" spans="2:2" hidden="1">
      <c r="B65" s="37" t="s">
        <v>331</v>
      </c>
    </row>
    <row r="66" spans="2:2" hidden="1">
      <c r="B66" s="37" t="s">
        <v>332</v>
      </c>
    </row>
    <row r="67" spans="2:2" hidden="1">
      <c r="B67" s="37" t="s">
        <v>333</v>
      </c>
    </row>
    <row r="68" spans="2:2" hidden="1">
      <c r="B68" s="37" t="s">
        <v>334</v>
      </c>
    </row>
    <row r="69" spans="2:2" hidden="1"/>
    <row r="70" spans="2:2" hidden="1"/>
    <row r="71" spans="2:2" hidden="1"/>
    <row r="72" spans="2:2" hidden="1">
      <c r="B72" s="37" t="s">
        <v>351</v>
      </c>
    </row>
    <row r="73" spans="2:2" hidden="1">
      <c r="B73" s="37" t="s">
        <v>352</v>
      </c>
    </row>
    <row r="74" spans="2:2" hidden="1">
      <c r="B74" s="37" t="s">
        <v>353</v>
      </c>
    </row>
    <row r="75" spans="2:2" hidden="1">
      <c r="B75" s="37" t="s">
        <v>354</v>
      </c>
    </row>
    <row r="76" spans="2:2" hidden="1">
      <c r="B76" s="37" t="s">
        <v>355</v>
      </c>
    </row>
    <row r="77" spans="2:2" hidden="1">
      <c r="B77" s="37" t="s">
        <v>356</v>
      </c>
    </row>
    <row r="78" spans="2:2" hidden="1">
      <c r="B78" s="37" t="s">
        <v>357</v>
      </c>
    </row>
    <row r="79" spans="2:2" hidden="1">
      <c r="B79" s="37" t="s">
        <v>358</v>
      </c>
    </row>
    <row r="80" spans="2:2" hidden="1">
      <c r="B80" s="37" t="s">
        <v>359</v>
      </c>
    </row>
    <row r="81" spans="2:2" hidden="1">
      <c r="B81" s="37" t="s">
        <v>360</v>
      </c>
    </row>
    <row r="82" spans="2:2" hidden="1">
      <c r="B82" s="37" t="s">
        <v>361</v>
      </c>
    </row>
    <row r="83" spans="2:2" hidden="1">
      <c r="B83" s="37" t="s">
        <v>362</v>
      </c>
    </row>
    <row r="84" spans="2:2" hidden="1">
      <c r="B84" s="37" t="s">
        <v>363</v>
      </c>
    </row>
    <row r="85" spans="2:2" hidden="1">
      <c r="B85" s="37" t="s">
        <v>364</v>
      </c>
    </row>
    <row r="86" spans="2:2" hidden="1">
      <c r="B86" s="37" t="s">
        <v>365</v>
      </c>
    </row>
    <row r="87" spans="2:2" hidden="1">
      <c r="B87" s="37" t="s">
        <v>366</v>
      </c>
    </row>
    <row r="88" spans="2:2" hidden="1">
      <c r="B88" s="37" t="s">
        <v>367</v>
      </c>
    </row>
    <row r="89" spans="2:2" hidden="1">
      <c r="B89" s="37" t="s">
        <v>368</v>
      </c>
    </row>
    <row r="90" spans="2:2" hidden="1">
      <c r="B90" s="37" t="s">
        <v>369</v>
      </c>
    </row>
    <row r="91" spans="2:2" hidden="1">
      <c r="B91" s="37" t="s">
        <v>370</v>
      </c>
    </row>
    <row r="92" spans="2:2" hidden="1">
      <c r="B92" s="37" t="s">
        <v>371</v>
      </c>
    </row>
    <row r="93" spans="2:2" hidden="1">
      <c r="B93" s="37" t="s">
        <v>372</v>
      </c>
    </row>
    <row r="94" spans="2:2" hidden="1">
      <c r="B94" s="37" t="s">
        <v>373</v>
      </c>
    </row>
    <row r="95" spans="2:2" hidden="1">
      <c r="B95" s="37" t="s">
        <v>374</v>
      </c>
    </row>
    <row r="96" spans="2:2" hidden="1">
      <c r="B96" s="37" t="s">
        <v>375</v>
      </c>
    </row>
    <row r="97" spans="2:2" hidden="1">
      <c r="B97" s="37" t="s">
        <v>376</v>
      </c>
    </row>
    <row r="98" spans="2:2" hidden="1">
      <c r="B98" s="37" t="s">
        <v>377</v>
      </c>
    </row>
    <row r="99" spans="2:2" hidden="1">
      <c r="B99" s="37" t="s">
        <v>378</v>
      </c>
    </row>
    <row r="100" spans="2:2" hidden="1">
      <c r="B100" s="37" t="s">
        <v>379</v>
      </c>
    </row>
    <row r="101" spans="2:2" hidden="1">
      <c r="B101" s="37" t="s">
        <v>380</v>
      </c>
    </row>
    <row r="102" spans="2:2" hidden="1">
      <c r="B102" s="37" t="s">
        <v>381</v>
      </c>
    </row>
    <row r="103" spans="2:2" hidden="1">
      <c r="B103" s="37" t="s">
        <v>382</v>
      </c>
    </row>
    <row r="104" spans="2:2" hidden="1">
      <c r="B104" s="37" t="s">
        <v>383</v>
      </c>
    </row>
    <row r="105" spans="2:2" hidden="1">
      <c r="B105" s="37" t="s">
        <v>384</v>
      </c>
    </row>
    <row r="106" spans="2:2" hidden="1">
      <c r="B106" s="37" t="s">
        <v>385</v>
      </c>
    </row>
    <row r="107" spans="2:2" hidden="1">
      <c r="B107" s="37" t="s">
        <v>386</v>
      </c>
    </row>
    <row r="108" spans="2:2" hidden="1">
      <c r="B108" s="37" t="s">
        <v>387</v>
      </c>
    </row>
    <row r="109" spans="2:2" hidden="1">
      <c r="B109" s="37" t="s">
        <v>388</v>
      </c>
    </row>
    <row r="110" spans="2:2" hidden="1">
      <c r="B110" s="37" t="s">
        <v>389</v>
      </c>
    </row>
    <row r="111" spans="2:2" hidden="1">
      <c r="B111" s="37" t="s">
        <v>390</v>
      </c>
    </row>
    <row r="112" spans="2:2" hidden="1">
      <c r="B112" s="37" t="s">
        <v>391</v>
      </c>
    </row>
    <row r="113" spans="2:2" hidden="1">
      <c r="B113" s="37" t="s">
        <v>392</v>
      </c>
    </row>
    <row r="114" spans="2:2" hidden="1">
      <c r="B114" s="37" t="s">
        <v>393</v>
      </c>
    </row>
    <row r="115" spans="2:2" hidden="1">
      <c r="B115" s="37" t="s">
        <v>394</v>
      </c>
    </row>
    <row r="116" spans="2:2" hidden="1">
      <c r="B116" s="37" t="s">
        <v>395</v>
      </c>
    </row>
    <row r="117" spans="2:2" hidden="1">
      <c r="B117" s="37" t="s">
        <v>396</v>
      </c>
    </row>
    <row r="118" spans="2:2" hidden="1">
      <c r="B118" s="37" t="s">
        <v>397</v>
      </c>
    </row>
    <row r="119" spans="2:2" hidden="1">
      <c r="B119" s="37" t="s">
        <v>398</v>
      </c>
    </row>
    <row r="120" spans="2:2" hidden="1">
      <c r="B120" s="37" t="s">
        <v>399</v>
      </c>
    </row>
    <row r="121" spans="2:2" hidden="1">
      <c r="B121" s="37" t="s">
        <v>400</v>
      </c>
    </row>
    <row r="122" spans="2:2" hidden="1">
      <c r="B122" s="37" t="s">
        <v>401</v>
      </c>
    </row>
    <row r="123" spans="2:2" hidden="1">
      <c r="B123" s="37" t="s">
        <v>402</v>
      </c>
    </row>
    <row r="124" spans="2:2" hidden="1">
      <c r="B124" s="37" t="s">
        <v>403</v>
      </c>
    </row>
    <row r="125" spans="2:2" hidden="1">
      <c r="B125" s="37" t="s">
        <v>404</v>
      </c>
    </row>
    <row r="126" spans="2:2" hidden="1">
      <c r="B126" s="37" t="s">
        <v>405</v>
      </c>
    </row>
    <row r="127" spans="2:2" hidden="1">
      <c r="B127" s="37" t="s">
        <v>406</v>
      </c>
    </row>
    <row r="128" spans="2:2" hidden="1">
      <c r="B128" s="37" t="s">
        <v>407</v>
      </c>
    </row>
    <row r="129" spans="2:2" hidden="1">
      <c r="B129" s="37" t="s">
        <v>408</v>
      </c>
    </row>
    <row r="130" spans="2:2" hidden="1">
      <c r="B130" s="37" t="s">
        <v>409</v>
      </c>
    </row>
    <row r="131" spans="2:2" hidden="1">
      <c r="B131" s="37" t="s">
        <v>410</v>
      </c>
    </row>
    <row r="132" spans="2:2" hidden="1">
      <c r="B132" s="37" t="s">
        <v>411</v>
      </c>
    </row>
    <row r="133" spans="2:2" hidden="1">
      <c r="B133" s="37" t="s">
        <v>412</v>
      </c>
    </row>
    <row r="134" spans="2:2" hidden="1">
      <c r="B134" s="37" t="s">
        <v>413</v>
      </c>
    </row>
    <row r="135" spans="2:2" hidden="1">
      <c r="B135" s="37" t="s">
        <v>414</v>
      </c>
    </row>
    <row r="136" spans="2:2" hidden="1">
      <c r="B136" s="37" t="s">
        <v>415</v>
      </c>
    </row>
    <row r="137" spans="2:2" hidden="1">
      <c r="B137" s="37" t="s">
        <v>416</v>
      </c>
    </row>
    <row r="138" spans="2:2" hidden="1">
      <c r="B138" s="37" t="s">
        <v>417</v>
      </c>
    </row>
    <row r="139" spans="2:2" hidden="1">
      <c r="B139" s="37" t="s">
        <v>418</v>
      </c>
    </row>
    <row r="140" spans="2:2" hidden="1">
      <c r="B140" s="37" t="s">
        <v>419</v>
      </c>
    </row>
    <row r="141" spans="2:2" hidden="1">
      <c r="B141" s="37" t="s">
        <v>420</v>
      </c>
    </row>
    <row r="142" spans="2:2" hidden="1">
      <c r="B142" s="37" t="s">
        <v>421</v>
      </c>
    </row>
    <row r="143" spans="2:2" hidden="1">
      <c r="B143" s="37" t="s">
        <v>422</v>
      </c>
    </row>
    <row r="144" spans="2:2" hidden="1">
      <c r="B144" s="37" t="s">
        <v>423</v>
      </c>
    </row>
    <row r="145" spans="2:2" hidden="1">
      <c r="B145" s="37" t="s">
        <v>424</v>
      </c>
    </row>
    <row r="146" spans="2:2" hidden="1">
      <c r="B146" s="37" t="s">
        <v>425</v>
      </c>
    </row>
    <row r="147" spans="2:2" hidden="1">
      <c r="B147" s="37" t="s">
        <v>426</v>
      </c>
    </row>
    <row r="148" spans="2:2" hidden="1">
      <c r="B148" s="37" t="s">
        <v>427</v>
      </c>
    </row>
    <row r="149" spans="2:2" hidden="1">
      <c r="B149" s="37" t="s">
        <v>428</v>
      </c>
    </row>
    <row r="150" spans="2:2" hidden="1">
      <c r="B150" s="37" t="s">
        <v>429</v>
      </c>
    </row>
    <row r="151" spans="2:2" hidden="1"/>
    <row r="152" spans="2:2" hidden="1"/>
    <row r="153" spans="2:2" hidden="1"/>
    <row r="154" spans="2:2" hidden="1"/>
    <row r="155" spans="2:2" hidden="1"/>
    <row r="156" spans="2:2" hidden="1"/>
    <row r="157" spans="2:2" hidden="1"/>
    <row r="158" spans="2:2" hidden="1"/>
    <row r="159" spans="2:2" hidden="1"/>
    <row r="160" spans="2:2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 hidden="1"/>
    <row r="65218" hidden="1"/>
    <row r="65219" hidden="1"/>
    <row r="65220"/>
    <row r="65221"/>
    <row r="65222"/>
    <row r="65223"/>
    <row r="65224"/>
    <row r="65225"/>
    <row r="65226"/>
    <row r="65227"/>
    <row r="65228"/>
    <row r="65229"/>
    <row r="65230"/>
    <row r="65231" hidden="1"/>
    <row r="65232" hidden="1"/>
    <row r="65233" hidden="1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 ht="15" customHeight="1"/>
    <row r="65563" ht="15" customHeight="1"/>
    <row r="65564" ht="15" customHeight="1"/>
    <row r="65565" ht="15" customHeight="1"/>
    <row r="65566" ht="15" customHeight="1"/>
    <row r="65567" ht="15" customHeight="1"/>
    <row r="65568" ht="15" customHeight="1"/>
    <row r="65569" ht="15" customHeight="1"/>
    <row r="65570" ht="15" customHeight="1"/>
    <row r="65571" ht="15" customHeight="1"/>
    <row r="65572" ht="15" customHeight="1"/>
    <row r="65573" ht="15" customHeight="1"/>
    <row r="65574" ht="15" customHeight="1"/>
    <row r="65575" ht="15" customHeight="1"/>
    <row r="65576" ht="15" customHeight="1"/>
    <row r="65577" ht="15" customHeight="1"/>
    <row r="65578" ht="15" customHeight="1"/>
    <row r="65579" ht="15" customHeight="1"/>
    <row r="65580" ht="15" customHeight="1"/>
    <row r="65581" ht="15" customHeight="1"/>
    <row r="65582" ht="15" customHeight="1"/>
    <row r="65583" ht="15" customHeight="1"/>
    <row r="65584" ht="15" customHeight="1"/>
    <row r="65585" ht="15" customHeight="1"/>
    <row r="65586" ht="15" customHeight="1"/>
    <row r="65587" ht="15" customHeight="1"/>
    <row r="65588" ht="15" customHeight="1"/>
    <row r="65589" ht="15" customHeight="1"/>
    <row r="65590" ht="15" customHeight="1"/>
    <row r="65591" ht="15" customHeight="1"/>
    <row r="65592" ht="15" customHeight="1"/>
    <row r="65593" ht="15" customHeight="1"/>
    <row r="65594" ht="15" customHeight="1"/>
    <row r="65595" ht="15" customHeight="1"/>
    <row r="65596" ht="15" customHeight="1"/>
    <row r="65597" ht="15" customHeight="1"/>
    <row r="65598" ht="15" customHeight="1"/>
    <row r="65599" ht="15" customHeight="1"/>
    <row r="65600" ht="15" customHeight="1"/>
    <row r="65601" ht="15" customHeight="1"/>
    <row r="65602" ht="15" customHeight="1"/>
    <row r="65603" ht="15" customHeight="1"/>
    <row r="65604" ht="15" customHeight="1"/>
    <row r="65605" ht="15" customHeight="1"/>
    <row r="65606" ht="15" customHeight="1"/>
    <row r="65607" ht="15" customHeight="1"/>
    <row r="65608" ht="15" customHeight="1"/>
  </sheetData>
  <sheetProtection algorithmName="SHA-512" hashValue="Ega5sc0bcLfxOeZSpabHBfL3fcaV1EFIj+HV73+UC+/+iSQDj7BpieKdJ80m/kf8eTxDLX1FzgGwnUoHTYQu5A==" saltValue="SzHG1eR6D6FohEabDmE54w==" spinCount="100000" sheet="1" objects="1" scenarios="1"/>
  <mergeCells count="10">
    <mergeCell ref="H14:H15"/>
    <mergeCell ref="I14:I15"/>
    <mergeCell ref="J14:J15"/>
    <mergeCell ref="B11:D11"/>
    <mergeCell ref="D14:D15"/>
    <mergeCell ref="E14:E15"/>
    <mergeCell ref="F14:F15"/>
    <mergeCell ref="G14:G15"/>
    <mergeCell ref="B14:B15"/>
    <mergeCell ref="C14:C15"/>
  </mergeCells>
  <dataValidations count="3">
    <dataValidation type="list" allowBlank="1" showInputMessage="1" showErrorMessage="1" sqref="B16:B25" xr:uid="{B3374A52-D299-4CBF-B322-0198FB57E09A}">
      <formula1>$B$60:$B$68</formula1>
    </dataValidation>
    <dataValidation type="list" allowBlank="1" showInputMessage="1" showErrorMessage="1" sqref="J16:J25" xr:uid="{A5C19E07-7BB9-4A6B-A58B-00DACF46B259}">
      <formula1>$D$60:$D$61</formula1>
    </dataValidation>
    <dataValidation type="list" allowBlank="1" showInputMessage="1" showErrorMessage="1" sqref="C16:C25" xr:uid="{7BBABFC5-E092-417B-AAAD-D931CC02B924}">
      <formula1>$B$72:$B$150</formula1>
    </dataValidation>
  </dataValidations>
  <pageMargins left="0.25" right="0.25" top="0.75" bottom="0.75" header="0.3" footer="0.3"/>
  <pageSetup scale="53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8"/>
  <sheetViews>
    <sheetView topLeftCell="A295" zoomScale="84" zoomScaleNormal="84" workbookViewId="0">
      <selection activeCell="F309" sqref="F309"/>
    </sheetView>
  </sheetViews>
  <sheetFormatPr defaultRowHeight="15"/>
  <cols>
    <col min="1" max="1" width="17.7109375" style="2" bestFit="1" customWidth="1"/>
    <col min="2" max="2" width="21.7109375" style="4" hidden="1" customWidth="1"/>
    <col min="3" max="3" width="20.7109375" style="4" hidden="1" customWidth="1"/>
    <col min="4" max="4" width="16.85546875" style="2" hidden="1" customWidth="1"/>
    <col min="5" max="5" width="12" style="11" hidden="1" customWidth="1"/>
    <col min="6" max="6" width="19" customWidth="1"/>
    <col min="7" max="7" width="55" customWidth="1"/>
  </cols>
  <sheetData>
    <row r="1" spans="1:7" ht="15.75">
      <c r="A1" s="5" t="s">
        <v>250</v>
      </c>
      <c r="B1" s="6" t="s">
        <v>296</v>
      </c>
      <c r="C1" s="7" t="s">
        <v>297</v>
      </c>
      <c r="D1" s="2" t="s">
        <v>298</v>
      </c>
      <c r="E1" s="8" t="s">
        <v>299</v>
      </c>
      <c r="F1" s="9" t="s">
        <v>300</v>
      </c>
      <c r="G1" s="10" t="s">
        <v>301</v>
      </c>
    </row>
    <row r="2" spans="1:7">
      <c r="A2" s="12" t="s">
        <v>249</v>
      </c>
      <c r="B2" s="33" t="b">
        <v>1</v>
      </c>
      <c r="C2" s="13">
        <f>IF(B2=TRUE,50,0)</f>
        <v>50</v>
      </c>
      <c r="D2" s="12"/>
      <c r="E2" s="14">
        <f>C2</f>
        <v>50</v>
      </c>
      <c r="F2" s="35"/>
      <c r="G2" s="35"/>
    </row>
    <row r="3" spans="1:7">
      <c r="A3" s="12" t="s">
        <v>248</v>
      </c>
      <c r="B3" s="33" t="b">
        <v>1</v>
      </c>
      <c r="C3" s="13">
        <f>IF(B3=TRUE,50,0)</f>
        <v>50</v>
      </c>
      <c r="D3" s="12"/>
      <c r="E3" s="14">
        <f t="shared" ref="E3:E63" si="0">C3</f>
        <v>50</v>
      </c>
      <c r="F3" s="35"/>
      <c r="G3" s="35"/>
    </row>
    <row r="4" spans="1:7">
      <c r="A4" s="23" t="s">
        <v>247</v>
      </c>
      <c r="B4" s="34" t="b">
        <v>0</v>
      </c>
      <c r="C4" s="19">
        <f>IF(B4=TRUE,33.33,0)</f>
        <v>0</v>
      </c>
      <c r="D4" s="18"/>
      <c r="E4" s="20">
        <f t="shared" si="0"/>
        <v>0</v>
      </c>
      <c r="F4" s="36"/>
      <c r="G4" s="36"/>
    </row>
    <row r="5" spans="1:7">
      <c r="A5" s="18" t="s">
        <v>246</v>
      </c>
      <c r="B5" s="34" t="b">
        <v>0</v>
      </c>
      <c r="C5" s="19">
        <f>IF(B5=TRUE,33.33,0)</f>
        <v>0</v>
      </c>
      <c r="D5" s="18"/>
      <c r="E5" s="20">
        <f t="shared" si="0"/>
        <v>0</v>
      </c>
      <c r="F5" s="36"/>
      <c r="G5" s="36"/>
    </row>
    <row r="6" spans="1:7">
      <c r="A6" s="18" t="s">
        <v>245</v>
      </c>
      <c r="B6" s="34" t="b">
        <v>1</v>
      </c>
      <c r="C6" s="19">
        <f>IF(B6=TRUE,16.67,0)</f>
        <v>16.670000000000002</v>
      </c>
      <c r="D6" s="18"/>
      <c r="E6" s="20">
        <f t="shared" si="0"/>
        <v>16.670000000000002</v>
      </c>
      <c r="F6" s="36"/>
      <c r="G6" s="36"/>
    </row>
    <row r="7" spans="1:7">
      <c r="A7" s="18" t="s">
        <v>244</v>
      </c>
      <c r="B7" s="34" t="b">
        <v>1</v>
      </c>
      <c r="C7" s="19">
        <f>IF(B7=TRUE,16.67,0)</f>
        <v>16.670000000000002</v>
      </c>
      <c r="D7" s="18"/>
      <c r="E7" s="20">
        <f t="shared" si="0"/>
        <v>16.670000000000002</v>
      </c>
      <c r="F7" s="36"/>
      <c r="G7" s="36"/>
    </row>
    <row r="8" spans="1:7">
      <c r="A8" s="12" t="s">
        <v>243</v>
      </c>
      <c r="B8" s="33" t="b">
        <v>0</v>
      </c>
      <c r="C8" s="13">
        <f>IF(B8=TRUE,33.33,0)</f>
        <v>0</v>
      </c>
      <c r="D8" s="12"/>
      <c r="E8" s="14">
        <f t="shared" si="0"/>
        <v>0</v>
      </c>
      <c r="F8" s="35"/>
      <c r="G8" s="35"/>
    </row>
    <row r="9" spans="1:7">
      <c r="A9" s="12" t="s">
        <v>242</v>
      </c>
      <c r="B9" s="33" t="b">
        <v>0</v>
      </c>
      <c r="C9" s="13">
        <f>IF(B9=TRUE,33.33,0)</f>
        <v>0</v>
      </c>
      <c r="D9" s="12"/>
      <c r="E9" s="14">
        <f t="shared" si="0"/>
        <v>0</v>
      </c>
      <c r="F9" s="35"/>
      <c r="G9" s="35"/>
    </row>
    <row r="10" spans="1:7">
      <c r="A10" s="12" t="s">
        <v>241</v>
      </c>
      <c r="B10" s="33" t="b">
        <v>1</v>
      </c>
      <c r="C10" s="13">
        <f>IF(B10=TRUE,16.67,0)</f>
        <v>16.670000000000002</v>
      </c>
      <c r="D10" s="12"/>
      <c r="E10" s="14">
        <f t="shared" si="0"/>
        <v>16.670000000000002</v>
      </c>
      <c r="F10" s="35"/>
      <c r="G10" s="35"/>
    </row>
    <row r="11" spans="1:7">
      <c r="A11" s="12" t="s">
        <v>240</v>
      </c>
      <c r="B11" s="33" t="b">
        <v>1</v>
      </c>
      <c r="C11" s="13">
        <f>IF(B11=TRUE,16.67,0)</f>
        <v>16.670000000000002</v>
      </c>
      <c r="D11" s="12"/>
      <c r="E11" s="14">
        <f t="shared" si="0"/>
        <v>16.670000000000002</v>
      </c>
      <c r="F11" s="35"/>
      <c r="G11" s="35"/>
    </row>
    <row r="12" spans="1:7">
      <c r="A12" s="18" t="s">
        <v>239</v>
      </c>
      <c r="B12" s="34" t="b">
        <v>1</v>
      </c>
      <c r="C12" s="19">
        <f>IF(B12=TRUE,25,0)</f>
        <v>25</v>
      </c>
      <c r="D12" s="18"/>
      <c r="E12" s="20">
        <f t="shared" si="0"/>
        <v>25</v>
      </c>
      <c r="F12" s="36"/>
      <c r="G12" s="36"/>
    </row>
    <row r="13" spans="1:7">
      <c r="A13" s="18" t="s">
        <v>238</v>
      </c>
      <c r="B13" s="34" t="b">
        <v>0</v>
      </c>
      <c r="C13" s="19">
        <f>IF(B13=TRUE,25,0)</f>
        <v>0</v>
      </c>
      <c r="D13" s="18"/>
      <c r="E13" s="20">
        <f t="shared" si="0"/>
        <v>0</v>
      </c>
      <c r="F13" s="36"/>
      <c r="G13" s="36"/>
    </row>
    <row r="14" spans="1:7">
      <c r="A14" s="18" t="s">
        <v>237</v>
      </c>
      <c r="B14" s="34" t="b">
        <v>1</v>
      </c>
      <c r="C14" s="19">
        <f>IF(B14=TRUE,25,0)</f>
        <v>25</v>
      </c>
      <c r="D14" s="18"/>
      <c r="E14" s="20">
        <f t="shared" si="0"/>
        <v>25</v>
      </c>
      <c r="F14" s="36"/>
      <c r="G14" s="36"/>
    </row>
    <row r="15" spans="1:7">
      <c r="A15" s="18" t="s">
        <v>236</v>
      </c>
      <c r="B15" s="34" t="b">
        <v>0</v>
      </c>
      <c r="C15" s="19">
        <f>IF(B15=TRUE,25,0)</f>
        <v>0</v>
      </c>
      <c r="D15" s="18"/>
      <c r="E15" s="20">
        <f t="shared" si="0"/>
        <v>0</v>
      </c>
      <c r="F15" s="36"/>
      <c r="G15" s="36"/>
    </row>
    <row r="16" spans="1:7">
      <c r="A16" s="12" t="s">
        <v>235</v>
      </c>
      <c r="B16" s="33">
        <v>1</v>
      </c>
      <c r="C16" s="13">
        <f>IF(B16=1,0,0)</f>
        <v>0</v>
      </c>
      <c r="D16" s="12"/>
      <c r="E16" s="14">
        <f t="shared" si="0"/>
        <v>0</v>
      </c>
      <c r="F16" s="35"/>
      <c r="G16" s="35"/>
    </row>
    <row r="17" spans="1:7">
      <c r="A17" s="12" t="s">
        <v>234</v>
      </c>
      <c r="B17" s="33">
        <v>2</v>
      </c>
      <c r="C17" s="13">
        <f>IF(B17=1,33.34,IF(B17=2,10,IF(B17=0,0)))</f>
        <v>10</v>
      </c>
      <c r="D17" s="12"/>
      <c r="E17" s="14">
        <f t="shared" si="0"/>
        <v>10</v>
      </c>
      <c r="F17" s="35"/>
      <c r="G17" s="35"/>
    </row>
    <row r="18" spans="1:7">
      <c r="A18" s="12" t="s">
        <v>233</v>
      </c>
      <c r="B18" s="33">
        <v>2</v>
      </c>
      <c r="C18" s="13">
        <f>IF(B18=1,33.33,IF(B18=2,10,IF(B18=0,0)))</f>
        <v>10</v>
      </c>
      <c r="D18" s="12"/>
      <c r="E18" s="14">
        <f t="shared" si="0"/>
        <v>10</v>
      </c>
      <c r="F18" s="35"/>
      <c r="G18" s="35"/>
    </row>
    <row r="19" spans="1:7">
      <c r="A19" s="12" t="s">
        <v>232</v>
      </c>
      <c r="B19" s="33">
        <v>1</v>
      </c>
      <c r="C19" s="13">
        <f>IF(B19=1,33.33,IF(B19=2,10,IF(B19=0,0)))</f>
        <v>33.33</v>
      </c>
      <c r="D19" s="12"/>
      <c r="E19" s="14">
        <f t="shared" si="0"/>
        <v>33.33</v>
      </c>
      <c r="F19" s="35"/>
      <c r="G19" s="35"/>
    </row>
    <row r="20" spans="1:7">
      <c r="A20" s="18" t="s">
        <v>231</v>
      </c>
      <c r="B20" s="34">
        <v>1</v>
      </c>
      <c r="C20" s="19">
        <f>IF(B20=1,0,0)</f>
        <v>0</v>
      </c>
      <c r="D20" s="18"/>
      <c r="E20" s="20">
        <f t="shared" si="0"/>
        <v>0</v>
      </c>
      <c r="F20" s="36"/>
      <c r="G20" s="36"/>
    </row>
    <row r="21" spans="1:7">
      <c r="A21" s="18" t="s">
        <v>230</v>
      </c>
      <c r="B21" s="34">
        <v>0</v>
      </c>
      <c r="C21" s="19">
        <f>IF(B21=1,33.34,IF(B21=2,10,IF(B21=0,0)))</f>
        <v>0</v>
      </c>
      <c r="D21" s="18"/>
      <c r="E21" s="20">
        <f t="shared" si="0"/>
        <v>0</v>
      </c>
      <c r="F21" s="36"/>
      <c r="G21" s="36"/>
    </row>
    <row r="22" spans="1:7">
      <c r="A22" s="18" t="s">
        <v>229</v>
      </c>
      <c r="B22" s="34">
        <v>2</v>
      </c>
      <c r="C22" s="19">
        <f>IF(B22=1,33.33,IF(B22=2,10,IF(B22=0,0)))</f>
        <v>10</v>
      </c>
      <c r="D22" s="18"/>
      <c r="E22" s="20">
        <f t="shared" si="0"/>
        <v>10</v>
      </c>
      <c r="F22" s="36"/>
      <c r="G22" s="36"/>
    </row>
    <row r="23" spans="1:7">
      <c r="A23" s="18" t="s">
        <v>228</v>
      </c>
      <c r="B23" s="34">
        <v>1</v>
      </c>
      <c r="C23" s="19">
        <f>IF(B23=1,33.33,IF(B23=2,10,IF(B23=0,0)))</f>
        <v>33.33</v>
      </c>
      <c r="D23" s="18"/>
      <c r="E23" s="20">
        <f t="shared" si="0"/>
        <v>33.33</v>
      </c>
      <c r="F23" s="36"/>
      <c r="G23" s="36"/>
    </row>
    <row r="24" spans="1:7">
      <c r="A24" s="12" t="s">
        <v>227</v>
      </c>
      <c r="B24" s="33">
        <v>1</v>
      </c>
      <c r="C24" s="13">
        <f>IF(B24=1,0,0)</f>
        <v>0</v>
      </c>
      <c r="D24" s="12"/>
      <c r="E24" s="14">
        <f t="shared" si="0"/>
        <v>0</v>
      </c>
      <c r="F24" s="35"/>
      <c r="G24" s="35"/>
    </row>
    <row r="25" spans="1:7">
      <c r="A25" s="12" t="s">
        <v>226</v>
      </c>
      <c r="B25" s="33">
        <v>2</v>
      </c>
      <c r="C25" s="13">
        <f>IF(B25=1,100,IF(B25=2,30,IF(B25=0,0)))</f>
        <v>30</v>
      </c>
      <c r="D25" s="12"/>
      <c r="E25" s="14">
        <f t="shared" si="0"/>
        <v>30</v>
      </c>
      <c r="F25" s="35"/>
      <c r="G25" s="35"/>
    </row>
    <row r="26" spans="1:7">
      <c r="A26" s="12" t="s">
        <v>288</v>
      </c>
      <c r="B26" s="33">
        <v>0</v>
      </c>
      <c r="C26" s="13">
        <f>IF(B26=1,0,0)</f>
        <v>0</v>
      </c>
      <c r="D26" s="12"/>
      <c r="E26" s="14">
        <f t="shared" si="0"/>
        <v>0</v>
      </c>
      <c r="F26" s="35"/>
      <c r="G26" s="35"/>
    </row>
    <row r="27" spans="1:7">
      <c r="A27" s="18" t="s">
        <v>225</v>
      </c>
      <c r="B27" s="34">
        <v>1</v>
      </c>
      <c r="C27" s="19">
        <f>IF(B27=1,100,IF(B27=2,50,IF(B27=0,0)))</f>
        <v>100</v>
      </c>
      <c r="D27" s="18"/>
      <c r="E27" s="20">
        <f t="shared" si="0"/>
        <v>100</v>
      </c>
      <c r="F27" s="36"/>
      <c r="G27" s="36"/>
    </row>
    <row r="28" spans="1:7">
      <c r="A28" s="15" t="s">
        <v>224</v>
      </c>
      <c r="B28" s="33">
        <v>1</v>
      </c>
      <c r="C28" s="13">
        <f>IF(B28=1,100,0)</f>
        <v>100</v>
      </c>
      <c r="D28" s="12"/>
      <c r="E28" s="14">
        <f t="shared" si="0"/>
        <v>100</v>
      </c>
      <c r="F28" s="35"/>
      <c r="G28" s="35"/>
    </row>
    <row r="29" spans="1:7">
      <c r="A29" s="18" t="s">
        <v>223</v>
      </c>
      <c r="B29" s="34">
        <v>1</v>
      </c>
      <c r="C29" s="19">
        <f>IF(B29=1,0,0)</f>
        <v>0</v>
      </c>
      <c r="D29" s="18"/>
      <c r="E29" s="20">
        <f t="shared" si="0"/>
        <v>0</v>
      </c>
      <c r="F29" s="36"/>
      <c r="G29" s="36"/>
    </row>
    <row r="30" spans="1:7">
      <c r="A30" s="18" t="s">
        <v>222</v>
      </c>
      <c r="B30" s="34" t="b">
        <v>1</v>
      </c>
      <c r="C30" s="19">
        <f>IF(B30=TRUE,8.34,0)</f>
        <v>8.34</v>
      </c>
      <c r="D30" s="18"/>
      <c r="E30" s="20">
        <f t="shared" si="0"/>
        <v>8.34</v>
      </c>
      <c r="F30" s="36"/>
      <c r="G30" s="36"/>
    </row>
    <row r="31" spans="1:7">
      <c r="A31" s="18" t="s">
        <v>221</v>
      </c>
      <c r="B31" s="34" t="b">
        <v>1</v>
      </c>
      <c r="C31" s="19">
        <f>IF(B31=TRUE,8.33,0)</f>
        <v>8.33</v>
      </c>
      <c r="D31" s="18"/>
      <c r="E31" s="20">
        <f t="shared" si="0"/>
        <v>8.33</v>
      </c>
      <c r="F31" s="36"/>
      <c r="G31" s="36"/>
    </row>
    <row r="32" spans="1:7">
      <c r="A32" s="18" t="s">
        <v>220</v>
      </c>
      <c r="B32" s="34" t="b">
        <v>1</v>
      </c>
      <c r="C32" s="19">
        <f>IF(B32=TRUE,8.33,0)</f>
        <v>8.33</v>
      </c>
      <c r="D32" s="18"/>
      <c r="E32" s="20">
        <f t="shared" si="0"/>
        <v>8.33</v>
      </c>
      <c r="F32" s="36"/>
      <c r="G32" s="36"/>
    </row>
    <row r="33" spans="1:7">
      <c r="A33" s="18" t="s">
        <v>219</v>
      </c>
      <c r="B33" s="34" t="b">
        <v>1</v>
      </c>
      <c r="C33" s="19">
        <f>IF(B33=TRUE,8.33,0)</f>
        <v>8.33</v>
      </c>
      <c r="D33" s="18"/>
      <c r="E33" s="20">
        <f t="shared" si="0"/>
        <v>8.33</v>
      </c>
      <c r="F33" s="36"/>
      <c r="G33" s="36"/>
    </row>
    <row r="34" spans="1:7">
      <c r="A34" s="18" t="s">
        <v>218</v>
      </c>
      <c r="B34" s="34" t="b">
        <v>1</v>
      </c>
      <c r="C34" s="19">
        <f>IF(B34=TRUE,8.33,0)</f>
        <v>8.33</v>
      </c>
      <c r="D34" s="18"/>
      <c r="E34" s="20">
        <f t="shared" si="0"/>
        <v>8.33</v>
      </c>
      <c r="F34" s="36"/>
      <c r="G34" s="36"/>
    </row>
    <row r="35" spans="1:7">
      <c r="A35" s="18" t="s">
        <v>217</v>
      </c>
      <c r="B35" s="34" t="b">
        <v>1</v>
      </c>
      <c r="C35" s="19">
        <f>IF(B35=TRUE,8.33,0)</f>
        <v>8.33</v>
      </c>
      <c r="D35" s="18"/>
      <c r="E35" s="20">
        <f t="shared" si="0"/>
        <v>8.33</v>
      </c>
      <c r="F35" s="36"/>
      <c r="G35" s="36"/>
    </row>
    <row r="36" spans="1:7">
      <c r="A36" s="18" t="s">
        <v>216</v>
      </c>
      <c r="B36" s="34" t="b">
        <v>1</v>
      </c>
      <c r="C36" s="19">
        <f>IF(B36=TRUE,13.34,0)</f>
        <v>13.34</v>
      </c>
      <c r="D36" s="18"/>
      <c r="E36" s="20">
        <f t="shared" si="0"/>
        <v>13.34</v>
      </c>
      <c r="F36" s="36"/>
      <c r="G36" s="36"/>
    </row>
    <row r="37" spans="1:7">
      <c r="A37" s="18" t="s">
        <v>215</v>
      </c>
      <c r="B37" s="34" t="b">
        <v>1</v>
      </c>
      <c r="C37" s="19">
        <f>IF(B37=TRUE,13.33,0)</f>
        <v>13.33</v>
      </c>
      <c r="D37" s="18"/>
      <c r="E37" s="20">
        <f t="shared" si="0"/>
        <v>13.33</v>
      </c>
      <c r="F37" s="36"/>
      <c r="G37" s="36"/>
    </row>
    <row r="38" spans="1:7">
      <c r="A38" s="18" t="s">
        <v>214</v>
      </c>
      <c r="B38" s="34" t="b">
        <v>0</v>
      </c>
      <c r="C38" s="19">
        <f>IF(B38=TRUE,13.33,0)</f>
        <v>0</v>
      </c>
      <c r="D38" s="18"/>
      <c r="E38" s="20">
        <f t="shared" si="0"/>
        <v>0</v>
      </c>
      <c r="F38" s="36"/>
      <c r="G38" s="36"/>
    </row>
    <row r="39" spans="1:7">
      <c r="A39" s="18" t="s">
        <v>213</v>
      </c>
      <c r="B39" s="34" t="b">
        <v>1</v>
      </c>
      <c r="C39" s="19">
        <f>IF(B39=TRUE,5,0)</f>
        <v>5</v>
      </c>
      <c r="D39" s="18"/>
      <c r="E39" s="20">
        <f t="shared" si="0"/>
        <v>5</v>
      </c>
      <c r="F39" s="36"/>
      <c r="G39" s="36"/>
    </row>
    <row r="40" spans="1:7">
      <c r="A40" s="18" t="s">
        <v>212</v>
      </c>
      <c r="B40" s="34" t="b">
        <v>1</v>
      </c>
      <c r="C40" s="19">
        <f>IF(B40=TRUE,3.5,0)</f>
        <v>3.5</v>
      </c>
      <c r="D40" s="18"/>
      <c r="E40" s="20">
        <f t="shared" si="0"/>
        <v>3.5</v>
      </c>
      <c r="F40" s="36"/>
      <c r="G40" s="36"/>
    </row>
    <row r="41" spans="1:7">
      <c r="A41" s="18" t="s">
        <v>211</v>
      </c>
      <c r="B41" s="34" t="b">
        <v>0</v>
      </c>
      <c r="C41" s="19">
        <f>IF(B41=TRUE,1.5,0)</f>
        <v>0</v>
      </c>
      <c r="D41" s="18"/>
      <c r="E41" s="20">
        <f t="shared" si="0"/>
        <v>0</v>
      </c>
      <c r="F41" s="36"/>
      <c r="G41" s="36"/>
    </row>
    <row r="42" spans="1:7">
      <c r="A42" s="12" t="s">
        <v>210</v>
      </c>
      <c r="B42" s="33" t="b">
        <v>1</v>
      </c>
      <c r="C42" s="13">
        <f>IF(B42=TRUE,7.5,0)</f>
        <v>7.5</v>
      </c>
      <c r="D42" s="12"/>
      <c r="E42" s="14">
        <f t="shared" si="0"/>
        <v>7.5</v>
      </c>
      <c r="F42" s="35"/>
      <c r="G42" s="35"/>
    </row>
    <row r="43" spans="1:7">
      <c r="A43" s="12" t="s">
        <v>209</v>
      </c>
      <c r="B43" s="33" t="b">
        <v>1</v>
      </c>
      <c r="C43" s="13">
        <f>IF(B43=TRUE,7.5,0)</f>
        <v>7.5</v>
      </c>
      <c r="D43" s="12"/>
      <c r="E43" s="14">
        <f t="shared" si="0"/>
        <v>7.5</v>
      </c>
      <c r="F43" s="35"/>
      <c r="G43" s="35"/>
    </row>
    <row r="44" spans="1:7">
      <c r="A44" s="12" t="s">
        <v>208</v>
      </c>
      <c r="B44" s="33" t="b">
        <v>1</v>
      </c>
      <c r="C44" s="13">
        <f>IF(B44=TRUE,7.5,0)</f>
        <v>7.5</v>
      </c>
      <c r="D44" s="12"/>
      <c r="E44" s="14">
        <f t="shared" si="0"/>
        <v>7.5</v>
      </c>
      <c r="F44" s="35"/>
      <c r="G44" s="35"/>
    </row>
    <row r="45" spans="1:7">
      <c r="A45" s="12" t="s">
        <v>207</v>
      </c>
      <c r="B45" s="33" t="b">
        <v>1</v>
      </c>
      <c r="C45" s="13">
        <f>IF(B45=TRUE,7.5,0)</f>
        <v>7.5</v>
      </c>
      <c r="D45" s="12"/>
      <c r="E45" s="14">
        <f t="shared" si="0"/>
        <v>7.5</v>
      </c>
      <c r="F45" s="35"/>
      <c r="G45" s="35"/>
    </row>
    <row r="46" spans="1:7">
      <c r="A46" s="12" t="s">
        <v>206</v>
      </c>
      <c r="B46" s="33" t="b">
        <v>1</v>
      </c>
      <c r="C46" s="13">
        <f>IF(B46=TRUE,23.33,0)</f>
        <v>23.33</v>
      </c>
      <c r="D46" s="12"/>
      <c r="E46" s="14">
        <f t="shared" si="0"/>
        <v>23.33</v>
      </c>
      <c r="F46" s="35"/>
      <c r="G46" s="35"/>
    </row>
    <row r="47" spans="1:7">
      <c r="A47" s="12" t="s">
        <v>205</v>
      </c>
      <c r="B47" s="33" t="b">
        <v>1</v>
      </c>
      <c r="C47" s="13">
        <f>IF(B47=TRUE,23.33,0)</f>
        <v>23.33</v>
      </c>
      <c r="D47" s="12"/>
      <c r="E47" s="14">
        <f t="shared" si="0"/>
        <v>23.33</v>
      </c>
      <c r="F47" s="35"/>
      <c r="G47" s="35"/>
    </row>
    <row r="48" spans="1:7">
      <c r="A48" s="12" t="s">
        <v>204</v>
      </c>
      <c r="B48" s="33" t="b">
        <v>1</v>
      </c>
      <c r="C48" s="13">
        <f>IF(B48=TRUE,23.34,0)</f>
        <v>23.34</v>
      </c>
      <c r="D48" s="12"/>
      <c r="E48" s="14">
        <f t="shared" si="0"/>
        <v>23.34</v>
      </c>
      <c r="F48" s="35"/>
      <c r="G48" s="35"/>
    </row>
    <row r="49" spans="1:7">
      <c r="A49" s="18" t="s">
        <v>203</v>
      </c>
      <c r="B49" s="34">
        <v>1</v>
      </c>
      <c r="C49" s="19">
        <f>IF(B49=1,70,0)</f>
        <v>70</v>
      </c>
      <c r="D49" s="18"/>
      <c r="E49" s="20">
        <f t="shared" si="0"/>
        <v>70</v>
      </c>
      <c r="F49" s="36"/>
      <c r="G49" s="36"/>
    </row>
    <row r="50" spans="1:7">
      <c r="A50" s="18" t="s">
        <v>202</v>
      </c>
      <c r="B50" s="34">
        <v>1</v>
      </c>
      <c r="C50" s="19">
        <f>IF(B50=1,30,0)</f>
        <v>30</v>
      </c>
      <c r="D50" s="18"/>
      <c r="E50" s="20">
        <f t="shared" si="0"/>
        <v>30</v>
      </c>
      <c r="F50" s="36"/>
      <c r="G50" s="36"/>
    </row>
    <row r="51" spans="1:7">
      <c r="A51" s="12" t="s">
        <v>201</v>
      </c>
      <c r="B51" s="33">
        <v>1</v>
      </c>
      <c r="C51" s="16">
        <f>IF(B51=1,0,0)</f>
        <v>0</v>
      </c>
      <c r="D51" s="17"/>
      <c r="E51" s="14">
        <f t="shared" si="0"/>
        <v>0</v>
      </c>
      <c r="F51" s="35"/>
      <c r="G51" s="35"/>
    </row>
    <row r="52" spans="1:7">
      <c r="A52" s="12" t="s">
        <v>200</v>
      </c>
      <c r="B52" s="33">
        <v>4</v>
      </c>
      <c r="C52" s="16">
        <f>IF(B52=1,20,IF(B52=2,20,IF(B52=3,20,IF(B52=4,0,0))))</f>
        <v>0</v>
      </c>
      <c r="D52" s="17"/>
      <c r="E52" s="14">
        <f t="shared" si="0"/>
        <v>0</v>
      </c>
      <c r="F52" s="35"/>
      <c r="G52" s="35"/>
    </row>
    <row r="53" spans="1:7">
      <c r="A53" s="12" t="s">
        <v>199</v>
      </c>
      <c r="B53" s="33" t="b">
        <v>0</v>
      </c>
      <c r="C53" s="16">
        <f>IF(B53=TRUE,20,0)</f>
        <v>0</v>
      </c>
      <c r="D53" s="17"/>
      <c r="E53" s="14">
        <f t="shared" si="0"/>
        <v>0</v>
      </c>
      <c r="F53" s="35"/>
      <c r="G53" s="35"/>
    </row>
    <row r="54" spans="1:7">
      <c r="A54" s="12" t="s">
        <v>198</v>
      </c>
      <c r="B54" s="33" t="b">
        <v>0</v>
      </c>
      <c r="C54" s="16">
        <f>IF(B54=TRUE,20,0)</f>
        <v>0</v>
      </c>
      <c r="D54" s="17"/>
      <c r="E54" s="14">
        <f t="shared" si="0"/>
        <v>0</v>
      </c>
      <c r="F54" s="35"/>
      <c r="G54" s="35"/>
    </row>
    <row r="55" spans="1:7">
      <c r="A55" s="12" t="s">
        <v>197</v>
      </c>
      <c r="B55" s="33" t="b">
        <v>0</v>
      </c>
      <c r="C55" s="16">
        <f>IF(B55=TRUE,20,0)</f>
        <v>0</v>
      </c>
      <c r="D55" s="17"/>
      <c r="E55" s="14">
        <f t="shared" si="0"/>
        <v>0</v>
      </c>
      <c r="F55" s="35"/>
      <c r="G55" s="35"/>
    </row>
    <row r="56" spans="1:7">
      <c r="A56" s="12" t="s">
        <v>196</v>
      </c>
      <c r="B56" s="33" t="b">
        <v>1</v>
      </c>
      <c r="C56" s="16">
        <f>IF(B56=TRUE,20,0)</f>
        <v>20</v>
      </c>
      <c r="D56" s="17"/>
      <c r="E56" s="14">
        <f t="shared" si="0"/>
        <v>20</v>
      </c>
      <c r="F56" s="35"/>
      <c r="G56" s="35"/>
    </row>
    <row r="57" spans="1:7">
      <c r="A57" s="18" t="s">
        <v>195</v>
      </c>
      <c r="B57" s="34" t="b">
        <v>0</v>
      </c>
      <c r="C57" s="21">
        <f>IF(B57=TRUE,15,0)</f>
        <v>0</v>
      </c>
      <c r="D57" s="22"/>
      <c r="E57" s="20">
        <f t="shared" si="0"/>
        <v>0</v>
      </c>
      <c r="F57" s="36"/>
      <c r="G57" s="36"/>
    </row>
    <row r="58" spans="1:7">
      <c r="A58" s="18" t="s">
        <v>194</v>
      </c>
      <c r="B58" s="34" t="b">
        <v>0</v>
      </c>
      <c r="C58" s="21">
        <f>IF(B58=TRUE,11,0)</f>
        <v>0</v>
      </c>
      <c r="D58" s="22"/>
      <c r="E58" s="20">
        <f t="shared" si="0"/>
        <v>0</v>
      </c>
      <c r="F58" s="36"/>
      <c r="G58" s="36"/>
    </row>
    <row r="59" spans="1:7">
      <c r="A59" s="18" t="s">
        <v>193</v>
      </c>
      <c r="B59" s="34" t="b">
        <v>1</v>
      </c>
      <c r="C59" s="21">
        <f>IF(B59=TRUE,11,0)</f>
        <v>11</v>
      </c>
      <c r="D59" s="22"/>
      <c r="E59" s="20">
        <f t="shared" si="0"/>
        <v>11</v>
      </c>
      <c r="F59" s="36"/>
      <c r="G59" s="36"/>
    </row>
    <row r="60" spans="1:7">
      <c r="A60" s="18" t="s">
        <v>192</v>
      </c>
      <c r="B60" s="34" t="b">
        <v>1</v>
      </c>
      <c r="C60" s="21">
        <f>IF(B60=TRUE,11,0)</f>
        <v>11</v>
      </c>
      <c r="D60" s="22"/>
      <c r="E60" s="20">
        <f t="shared" si="0"/>
        <v>11</v>
      </c>
      <c r="F60" s="36"/>
      <c r="G60" s="36"/>
    </row>
    <row r="61" spans="1:7">
      <c r="A61" s="18" t="s">
        <v>191</v>
      </c>
      <c r="B61" s="34" t="b">
        <v>1</v>
      </c>
      <c r="C61" s="21">
        <f>IF(B61=TRUE,11,0)</f>
        <v>11</v>
      </c>
      <c r="D61" s="22"/>
      <c r="E61" s="20">
        <f t="shared" si="0"/>
        <v>11</v>
      </c>
      <c r="F61" s="36"/>
      <c r="G61" s="36"/>
    </row>
    <row r="62" spans="1:7">
      <c r="A62" s="18" t="s">
        <v>190</v>
      </c>
      <c r="B62" s="34" t="b">
        <v>1</v>
      </c>
      <c r="C62" s="21">
        <f>IF(B62=TRUE,11,0)</f>
        <v>11</v>
      </c>
      <c r="D62" s="22"/>
      <c r="E62" s="20">
        <f t="shared" si="0"/>
        <v>11</v>
      </c>
      <c r="F62" s="36"/>
      <c r="G62" s="36"/>
    </row>
    <row r="63" spans="1:7">
      <c r="A63" s="18" t="s">
        <v>189</v>
      </c>
      <c r="B63" s="34">
        <v>2</v>
      </c>
      <c r="C63" s="21">
        <f>IF(B63=1,0,0)</f>
        <v>0</v>
      </c>
      <c r="D63" s="22"/>
      <c r="E63" s="20">
        <f t="shared" si="0"/>
        <v>0</v>
      </c>
      <c r="F63" s="36"/>
      <c r="G63" s="36"/>
    </row>
    <row r="64" spans="1:7">
      <c r="A64" s="18" t="s">
        <v>188</v>
      </c>
      <c r="B64" s="34" t="b">
        <v>0</v>
      </c>
      <c r="C64" s="21">
        <f>IF(B64=TRUE,15,0)</f>
        <v>0</v>
      </c>
      <c r="D64" s="22"/>
      <c r="E64" s="20"/>
      <c r="F64" s="36"/>
      <c r="G64" s="36"/>
    </row>
    <row r="65" spans="1:7">
      <c r="A65" s="18" t="s">
        <v>187</v>
      </c>
      <c r="B65" s="34" t="b">
        <v>0</v>
      </c>
      <c r="C65" s="21">
        <f>IF(B65=TRUE,15,0)</f>
        <v>0</v>
      </c>
      <c r="D65" s="22"/>
      <c r="E65" s="20"/>
      <c r="F65" s="36"/>
      <c r="G65" s="36"/>
    </row>
    <row r="66" spans="1:7">
      <c r="A66" s="18" t="s">
        <v>186</v>
      </c>
      <c r="B66" s="34" t="b">
        <v>0</v>
      </c>
      <c r="C66" s="21">
        <f>IF(B66=TRUE,15,0)</f>
        <v>0</v>
      </c>
      <c r="D66" s="22"/>
      <c r="E66" s="20"/>
      <c r="F66" s="36"/>
      <c r="G66" s="36"/>
    </row>
    <row r="67" spans="1:7">
      <c r="A67" s="18" t="s">
        <v>185</v>
      </c>
      <c r="B67" s="34" t="b">
        <v>0</v>
      </c>
      <c r="C67" s="21">
        <f>IF(B67=TRUE,10,0)</f>
        <v>0</v>
      </c>
      <c r="D67" s="22">
        <f>SUM(C64:C68)</f>
        <v>0</v>
      </c>
      <c r="E67" s="20"/>
      <c r="F67" s="36"/>
      <c r="G67" s="36"/>
    </row>
    <row r="68" spans="1:7">
      <c r="A68" s="18" t="s">
        <v>184</v>
      </c>
      <c r="B68" s="34" t="b">
        <v>0</v>
      </c>
      <c r="C68" s="21">
        <f>IF(B68=TRUE,15,0)</f>
        <v>0</v>
      </c>
      <c r="D68" s="22"/>
      <c r="E68" s="21">
        <f>IF(D67&gt;15,15,IF(D67&lt;15,D67))</f>
        <v>0</v>
      </c>
      <c r="F68" s="36"/>
      <c r="G68" s="36"/>
    </row>
    <row r="69" spans="1:7">
      <c r="A69" s="18" t="s">
        <v>295</v>
      </c>
      <c r="B69" s="34">
        <v>1</v>
      </c>
      <c r="C69" s="21">
        <f>IF(B69=1,15,IF(B69=2,15,IF(B69=3,15,IF(B69=4,10,IF(B69=5,5,IF(B69=6,5,0))))))</f>
        <v>15</v>
      </c>
      <c r="D69" s="22"/>
      <c r="E69" s="20">
        <f>C69</f>
        <v>15</v>
      </c>
      <c r="F69" s="36"/>
      <c r="G69" s="36"/>
    </row>
    <row r="70" spans="1:7">
      <c r="A70" s="12" t="s">
        <v>289</v>
      </c>
      <c r="B70" s="33">
        <v>1</v>
      </c>
      <c r="C70" s="16">
        <f>IF(B70=1,21,0)</f>
        <v>21</v>
      </c>
      <c r="D70" s="17"/>
      <c r="E70" s="14">
        <f t="shared" ref="E70:E72" si="1">C70</f>
        <v>21</v>
      </c>
      <c r="F70" s="35"/>
      <c r="G70" s="35"/>
    </row>
    <row r="71" spans="1:7">
      <c r="A71" s="12" t="s">
        <v>183</v>
      </c>
      <c r="B71" s="33">
        <v>0</v>
      </c>
      <c r="C71" s="16">
        <f>IF(B71=1,20,IF(B71=2,20,IF(B71=3,20,IF(B71=4,1,IF(B71=5,7,0)))))</f>
        <v>0</v>
      </c>
      <c r="D71" s="17"/>
      <c r="E71" s="14">
        <f t="shared" si="1"/>
        <v>0</v>
      </c>
      <c r="F71" s="35"/>
      <c r="G71" s="35"/>
    </row>
    <row r="72" spans="1:7">
      <c r="A72" s="12" t="s">
        <v>182</v>
      </c>
      <c r="B72" s="33">
        <v>0</v>
      </c>
      <c r="C72" s="16">
        <f>IF(B72=1,14,IF(B72=2,2,IF(B72=0,0)))</f>
        <v>0</v>
      </c>
      <c r="D72" s="17"/>
      <c r="E72" s="14">
        <f t="shared" si="1"/>
        <v>0</v>
      </c>
      <c r="F72" s="35"/>
      <c r="G72" s="35"/>
    </row>
    <row r="73" spans="1:7">
      <c r="A73" s="12" t="s">
        <v>181</v>
      </c>
      <c r="B73" s="33" t="b">
        <v>0</v>
      </c>
      <c r="C73" s="16">
        <f>IF(B73=TRUE,7,0)</f>
        <v>0</v>
      </c>
      <c r="D73" s="17">
        <f>SUM(C73:C76)</f>
        <v>0</v>
      </c>
      <c r="E73" s="14"/>
      <c r="F73" s="35"/>
      <c r="G73" s="35"/>
    </row>
    <row r="74" spans="1:7">
      <c r="A74" s="12" t="s">
        <v>180</v>
      </c>
      <c r="B74" s="33" t="b">
        <v>0</v>
      </c>
      <c r="C74" s="16">
        <f>IF(B74=TRUE,7,0)</f>
        <v>0</v>
      </c>
      <c r="D74" s="17"/>
      <c r="E74" s="16" t="b">
        <f>IF(D73&gt;7,7)</f>
        <v>0</v>
      </c>
      <c r="F74" s="35"/>
      <c r="G74" s="35"/>
    </row>
    <row r="75" spans="1:7">
      <c r="A75" s="12" t="s">
        <v>179</v>
      </c>
      <c r="B75" s="33" t="b">
        <v>0</v>
      </c>
      <c r="C75" s="16">
        <f>IF(B75=TRUE,7,0)</f>
        <v>0</v>
      </c>
      <c r="D75" s="17"/>
      <c r="E75" s="14"/>
      <c r="F75" s="35"/>
      <c r="G75" s="35"/>
    </row>
    <row r="76" spans="1:7">
      <c r="A76" s="12" t="s">
        <v>178</v>
      </c>
      <c r="B76" s="33" t="b">
        <v>0</v>
      </c>
      <c r="C76" s="16">
        <f>IF(B76=TRUE,7,0)</f>
        <v>0</v>
      </c>
      <c r="D76" s="17" t="s">
        <v>177</v>
      </c>
      <c r="E76" s="14"/>
      <c r="F76" s="35"/>
      <c r="G76" s="35"/>
    </row>
    <row r="77" spans="1:7">
      <c r="A77" s="12" t="s">
        <v>176</v>
      </c>
      <c r="B77" s="33">
        <v>0</v>
      </c>
      <c r="C77" s="16">
        <f>IF(B77=1,7,0)</f>
        <v>0</v>
      </c>
      <c r="D77" s="17"/>
      <c r="E77" s="14">
        <f>C77</f>
        <v>0</v>
      </c>
      <c r="F77" s="35"/>
      <c r="G77" s="35"/>
    </row>
    <row r="78" spans="1:7">
      <c r="A78" s="12" t="s">
        <v>175</v>
      </c>
      <c r="B78" s="33" t="b">
        <v>0</v>
      </c>
      <c r="C78" s="16">
        <f>IF(B78=TRUE,14,0)</f>
        <v>0</v>
      </c>
      <c r="D78" s="17">
        <f>SUM(C78:C82)</f>
        <v>0</v>
      </c>
      <c r="E78" s="14"/>
      <c r="F78" s="35"/>
      <c r="G78" s="35"/>
    </row>
    <row r="79" spans="1:7">
      <c r="A79" s="12" t="s">
        <v>174</v>
      </c>
      <c r="B79" s="33" t="b">
        <v>0</v>
      </c>
      <c r="C79" s="16">
        <f>IF(B79=TRUE,14,0)</f>
        <v>0</v>
      </c>
      <c r="D79" s="17"/>
      <c r="E79" s="16">
        <f>IF(D78&gt;14,14,IF(D78&lt;14,D78))</f>
        <v>0</v>
      </c>
      <c r="F79" s="35"/>
      <c r="G79" s="35"/>
    </row>
    <row r="80" spans="1:7">
      <c r="A80" s="12" t="s">
        <v>173</v>
      </c>
      <c r="B80" s="33" t="b">
        <v>0</v>
      </c>
      <c r="C80" s="16">
        <f>IF(B80=TRUE,14,0)</f>
        <v>0</v>
      </c>
      <c r="D80" s="17"/>
      <c r="E80" s="14"/>
      <c r="F80" s="35"/>
      <c r="G80" s="35"/>
    </row>
    <row r="81" spans="1:7">
      <c r="A81" s="12" t="s">
        <v>172</v>
      </c>
      <c r="B81" s="33" t="b">
        <v>0</v>
      </c>
      <c r="C81" s="16">
        <f>IF(B81=TRUE,7,0)</f>
        <v>0</v>
      </c>
      <c r="D81" s="17"/>
      <c r="E81" s="14"/>
      <c r="F81" s="35"/>
      <c r="G81" s="35"/>
    </row>
    <row r="82" spans="1:7">
      <c r="A82" s="12" t="s">
        <v>171</v>
      </c>
      <c r="B82" s="33" t="b">
        <v>0</v>
      </c>
      <c r="C82" s="16">
        <f>IF(B82=TRUE,14,0)</f>
        <v>0</v>
      </c>
      <c r="D82" s="17"/>
      <c r="E82" s="14"/>
      <c r="F82" s="35"/>
      <c r="G82" s="35"/>
    </row>
    <row r="83" spans="1:7">
      <c r="A83" s="12" t="s">
        <v>170</v>
      </c>
      <c r="B83" s="33" t="b">
        <v>0</v>
      </c>
      <c r="C83" s="16">
        <f>IF(B83=TRUE,7,0)</f>
        <v>0</v>
      </c>
      <c r="D83" s="17"/>
      <c r="E83" s="14"/>
      <c r="F83" s="35"/>
      <c r="G83" s="35"/>
    </row>
    <row r="84" spans="1:7">
      <c r="A84" s="12" t="s">
        <v>169</v>
      </c>
      <c r="B84" s="33" t="b">
        <v>0</v>
      </c>
      <c r="C84" s="16">
        <f>IF(B84=TRUE,7,0)</f>
        <v>0</v>
      </c>
      <c r="D84" s="17"/>
      <c r="E84" s="14"/>
      <c r="F84" s="35"/>
      <c r="G84" s="35"/>
    </row>
    <row r="85" spans="1:7">
      <c r="A85" s="12" t="s">
        <v>168</v>
      </c>
      <c r="B85" s="33" t="b">
        <v>0</v>
      </c>
      <c r="C85" s="16">
        <f>IF(B85=TRUE,7,0)</f>
        <v>0</v>
      </c>
      <c r="D85" s="17"/>
      <c r="E85" s="14"/>
      <c r="F85" s="35"/>
      <c r="G85" s="35"/>
    </row>
    <row r="86" spans="1:7">
      <c r="A86" s="12" t="s">
        <v>167</v>
      </c>
      <c r="B86" s="33" t="b">
        <v>0</v>
      </c>
      <c r="C86" s="16">
        <f>IF(B86=TRUE,3.5,0)</f>
        <v>0</v>
      </c>
      <c r="D86" s="17">
        <f>SUM(C83:C87)</f>
        <v>0</v>
      </c>
      <c r="E86" s="14"/>
      <c r="F86" s="35"/>
      <c r="G86" s="35"/>
    </row>
    <row r="87" spans="1:7">
      <c r="A87" s="12" t="s">
        <v>166</v>
      </c>
      <c r="B87" s="33" t="b">
        <v>0</v>
      </c>
      <c r="C87" s="16">
        <f>IF(B87=TRUE,3.5,0)</f>
        <v>0</v>
      </c>
      <c r="D87" s="17"/>
      <c r="E87" s="16">
        <f>IF(D86&gt;7,7,IF(D86&lt;7,D86))</f>
        <v>0</v>
      </c>
      <c r="F87" s="35"/>
      <c r="G87" s="35"/>
    </row>
    <row r="88" spans="1:7">
      <c r="A88" s="12" t="s">
        <v>165</v>
      </c>
      <c r="B88" s="33" t="b">
        <v>0</v>
      </c>
      <c r="C88" s="16">
        <f>IF(B88=TRUE,10,0)</f>
        <v>0</v>
      </c>
      <c r="D88" s="17">
        <f>SUM(C88:C92)</f>
        <v>0</v>
      </c>
      <c r="E88" s="14"/>
      <c r="F88" s="35"/>
      <c r="G88" s="35"/>
    </row>
    <row r="89" spans="1:7">
      <c r="A89" s="12" t="s">
        <v>164</v>
      </c>
      <c r="B89" s="33" t="b">
        <v>0</v>
      </c>
      <c r="C89" s="16">
        <f>IF(B89=TRUE,10,0)</f>
        <v>0</v>
      </c>
      <c r="D89" s="17"/>
      <c r="E89" s="16">
        <f>IF(D88&gt;10,10,IF(D88&lt;10,D88))</f>
        <v>0</v>
      </c>
      <c r="F89" s="35"/>
      <c r="G89" s="35"/>
    </row>
    <row r="90" spans="1:7">
      <c r="A90" s="12" t="s">
        <v>163</v>
      </c>
      <c r="B90" s="33" t="b">
        <v>0</v>
      </c>
      <c r="C90" s="16">
        <f>IF(B90=TRUE,10,0)</f>
        <v>0</v>
      </c>
      <c r="D90" s="17"/>
      <c r="E90" s="14"/>
      <c r="F90" s="35"/>
      <c r="G90" s="35"/>
    </row>
    <row r="91" spans="1:7">
      <c r="A91" s="12" t="s">
        <v>162</v>
      </c>
      <c r="B91" s="33" t="b">
        <v>0</v>
      </c>
      <c r="C91" s="16">
        <f>IF(B91=TRUE,6,0)</f>
        <v>0</v>
      </c>
      <c r="D91" s="17"/>
      <c r="E91" s="14"/>
      <c r="F91" s="35"/>
      <c r="G91" s="35"/>
    </row>
    <row r="92" spans="1:7">
      <c r="A92" s="12" t="s">
        <v>161</v>
      </c>
      <c r="B92" s="33" t="b">
        <v>0</v>
      </c>
      <c r="C92" s="16">
        <f>IF(B92=TRUE,0,0)</f>
        <v>0</v>
      </c>
      <c r="D92" s="17"/>
      <c r="E92" s="14"/>
      <c r="F92" s="35"/>
      <c r="G92" s="35"/>
    </row>
    <row r="93" spans="1:7">
      <c r="A93" s="18" t="s">
        <v>160</v>
      </c>
      <c r="B93" s="34">
        <v>1</v>
      </c>
      <c r="C93" s="19">
        <f>IF(B93=1,100,0)</f>
        <v>100</v>
      </c>
      <c r="D93" s="18"/>
      <c r="E93" s="20">
        <f>C93</f>
        <v>100</v>
      </c>
      <c r="F93" s="36"/>
      <c r="G93" s="36"/>
    </row>
    <row r="94" spans="1:7">
      <c r="A94" s="12" t="s">
        <v>159</v>
      </c>
      <c r="B94" s="33">
        <v>1</v>
      </c>
      <c r="C94" s="13">
        <f>IF(B94=1,0,0)</f>
        <v>0</v>
      </c>
      <c r="D94" s="12"/>
      <c r="E94" s="14">
        <f>C94</f>
        <v>0</v>
      </c>
      <c r="F94" s="35"/>
      <c r="G94" s="35"/>
    </row>
    <row r="95" spans="1:7">
      <c r="A95" s="12" t="s">
        <v>158</v>
      </c>
      <c r="B95" s="33" t="b">
        <v>0</v>
      </c>
      <c r="C95" s="16">
        <f>IF(B95=TRUE,33.34,0)</f>
        <v>0</v>
      </c>
      <c r="D95" s="17">
        <f>SUM(C95:C97)</f>
        <v>33.33</v>
      </c>
      <c r="E95" s="14"/>
      <c r="F95" s="35"/>
      <c r="G95" s="35"/>
    </row>
    <row r="96" spans="1:7">
      <c r="A96" s="12" t="s">
        <v>157</v>
      </c>
      <c r="B96" s="33" t="b">
        <v>0</v>
      </c>
      <c r="C96" s="16">
        <f>IF(B96=TRUE,33.33,0)</f>
        <v>0</v>
      </c>
      <c r="D96" s="17"/>
      <c r="E96" s="14"/>
      <c r="F96" s="35"/>
      <c r="G96" s="35"/>
    </row>
    <row r="97" spans="1:7">
      <c r="A97" s="12" t="s">
        <v>156</v>
      </c>
      <c r="B97" s="33" t="b">
        <v>1</v>
      </c>
      <c r="C97" s="16">
        <f>IF(B97=TRUE,33.33,0)</f>
        <v>33.33</v>
      </c>
      <c r="D97" s="17">
        <f>SUM(C98:C99)</f>
        <v>30</v>
      </c>
      <c r="E97" s="14"/>
      <c r="F97" s="35"/>
      <c r="G97" s="35"/>
    </row>
    <row r="98" spans="1:7">
      <c r="A98" s="12" t="s">
        <v>155</v>
      </c>
      <c r="B98" s="33" t="b">
        <v>1</v>
      </c>
      <c r="C98" s="16">
        <f>IF(B98=FALSE,0,IF(B99=TRUE,0,30))</f>
        <v>0</v>
      </c>
      <c r="D98" s="17"/>
      <c r="E98" s="16">
        <f>IF(D95&gt;1,D95,IF(D95=0,D97,0))</f>
        <v>33.33</v>
      </c>
      <c r="F98" s="35"/>
      <c r="G98" s="35"/>
    </row>
    <row r="99" spans="1:7">
      <c r="A99" s="12" t="s">
        <v>154</v>
      </c>
      <c r="B99" s="33" t="b">
        <v>1</v>
      </c>
      <c r="C99" s="16">
        <f>IF(B99=TRUE,30,IF(B98=TRUE,0,))</f>
        <v>30</v>
      </c>
      <c r="D99" s="17"/>
      <c r="E99" s="14"/>
      <c r="F99" s="35"/>
      <c r="G99" s="35"/>
    </row>
    <row r="100" spans="1:7">
      <c r="A100" s="18" t="s">
        <v>153</v>
      </c>
      <c r="B100" s="34">
        <v>2</v>
      </c>
      <c r="C100" s="19">
        <f>IF(B100=1,50,IF(B100=2,50,IF(B100=3,0,)))</f>
        <v>50</v>
      </c>
      <c r="D100" s="18"/>
      <c r="E100" s="20">
        <f>C100</f>
        <v>50</v>
      </c>
      <c r="F100" s="36"/>
      <c r="G100" s="36"/>
    </row>
    <row r="101" spans="1:7">
      <c r="A101" s="18" t="s">
        <v>152</v>
      </c>
      <c r="B101" s="34">
        <v>1</v>
      </c>
      <c r="C101" s="19">
        <f>IF(B101=1,50,IF(B101=2,0,))</f>
        <v>50</v>
      </c>
      <c r="D101" s="18"/>
      <c r="E101" s="20">
        <f t="shared" ref="E101:E153" si="2">C101</f>
        <v>50</v>
      </c>
      <c r="F101" s="36"/>
      <c r="G101" s="36"/>
    </row>
    <row r="102" spans="1:7">
      <c r="A102" s="12" t="s">
        <v>151</v>
      </c>
      <c r="B102" s="33" t="b">
        <v>1</v>
      </c>
      <c r="C102" s="13">
        <f>IF(B102=TRUE,10,0)</f>
        <v>10</v>
      </c>
      <c r="D102" s="12"/>
      <c r="E102" s="14">
        <f t="shared" si="2"/>
        <v>10</v>
      </c>
      <c r="F102" s="35"/>
      <c r="G102" s="35"/>
    </row>
    <row r="103" spans="1:7">
      <c r="A103" s="12" t="s">
        <v>150</v>
      </c>
      <c r="B103" s="33" t="b">
        <v>1</v>
      </c>
      <c r="C103" s="13">
        <f>IF(B103=TRUE,10,0)</f>
        <v>10</v>
      </c>
      <c r="D103" s="12"/>
      <c r="E103" s="14">
        <f t="shared" si="2"/>
        <v>10</v>
      </c>
      <c r="F103" s="35"/>
      <c r="G103" s="35"/>
    </row>
    <row r="104" spans="1:7">
      <c r="A104" s="12" t="s">
        <v>149</v>
      </c>
      <c r="B104" s="33" t="b">
        <v>1</v>
      </c>
      <c r="C104" s="13">
        <f>IF(B104=TRUE,10,0)</f>
        <v>10</v>
      </c>
      <c r="D104" s="12"/>
      <c r="E104" s="14">
        <f t="shared" si="2"/>
        <v>10</v>
      </c>
      <c r="F104" s="35"/>
      <c r="G104" s="35"/>
    </row>
    <row r="105" spans="1:7">
      <c r="A105" s="12" t="s">
        <v>148</v>
      </c>
      <c r="B105" s="33" t="b">
        <v>1</v>
      </c>
      <c r="C105" s="13">
        <f>IF(B105=TRUE,10,0)</f>
        <v>10</v>
      </c>
      <c r="D105" s="12"/>
      <c r="E105" s="14">
        <f t="shared" si="2"/>
        <v>10</v>
      </c>
      <c r="F105" s="35"/>
      <c r="G105" s="35"/>
    </row>
    <row r="106" spans="1:7">
      <c r="A106" s="12" t="s">
        <v>147</v>
      </c>
      <c r="B106" s="33" t="b">
        <v>1</v>
      </c>
      <c r="C106" s="13">
        <f>IF(B106=TRUE,15,0)</f>
        <v>15</v>
      </c>
      <c r="D106" s="12"/>
      <c r="E106" s="14">
        <f t="shared" si="2"/>
        <v>15</v>
      </c>
      <c r="F106" s="35"/>
      <c r="G106" s="35"/>
    </row>
    <row r="107" spans="1:7">
      <c r="A107" s="12" t="s">
        <v>146</v>
      </c>
      <c r="B107" s="33" t="b">
        <v>1</v>
      </c>
      <c r="C107" s="13">
        <f>IF(B107=TRUE,15,0)</f>
        <v>15</v>
      </c>
      <c r="D107" s="12"/>
      <c r="E107" s="14">
        <f t="shared" si="2"/>
        <v>15</v>
      </c>
      <c r="F107" s="35"/>
      <c r="G107" s="35"/>
    </row>
    <row r="108" spans="1:7">
      <c r="A108" s="12" t="s">
        <v>145</v>
      </c>
      <c r="B108" s="33" t="b">
        <v>1</v>
      </c>
      <c r="C108" s="13">
        <f>IF(B108=TRUE,3.4,0)</f>
        <v>3.4</v>
      </c>
      <c r="D108" s="12"/>
      <c r="E108" s="14">
        <f t="shared" si="2"/>
        <v>3.4</v>
      </c>
      <c r="F108" s="35"/>
      <c r="G108" s="35"/>
    </row>
    <row r="109" spans="1:7">
      <c r="A109" s="12" t="s">
        <v>144</v>
      </c>
      <c r="B109" s="33" t="b">
        <v>1</v>
      </c>
      <c r="C109" s="13">
        <f>IF(B109=TRUE,3.3,0)</f>
        <v>3.3</v>
      </c>
      <c r="D109" s="12"/>
      <c r="E109" s="14">
        <f t="shared" si="2"/>
        <v>3.3</v>
      </c>
      <c r="F109" s="35"/>
      <c r="G109" s="35"/>
    </row>
    <row r="110" spans="1:7">
      <c r="A110" s="12" t="s">
        <v>143</v>
      </c>
      <c r="B110" s="33" t="b">
        <v>1</v>
      </c>
      <c r="C110" s="13">
        <f>IF(B110=TRUE,3.3,0)</f>
        <v>3.3</v>
      </c>
      <c r="D110" s="12"/>
      <c r="E110" s="14">
        <f t="shared" si="2"/>
        <v>3.3</v>
      </c>
      <c r="F110" s="35"/>
      <c r="G110" s="35"/>
    </row>
    <row r="111" spans="1:7">
      <c r="A111" s="12" t="s">
        <v>142</v>
      </c>
      <c r="B111" s="33">
        <v>1</v>
      </c>
      <c r="C111" s="13">
        <f>IF(B111=1,20,0)</f>
        <v>20</v>
      </c>
      <c r="D111" s="12"/>
      <c r="E111" s="14">
        <f t="shared" si="2"/>
        <v>20</v>
      </c>
      <c r="F111" s="35"/>
      <c r="G111" s="35"/>
    </row>
    <row r="112" spans="1:7">
      <c r="A112" s="18" t="s">
        <v>141</v>
      </c>
      <c r="B112" s="34">
        <v>1</v>
      </c>
      <c r="C112" s="19">
        <f>IF(B112=1,0,0)</f>
        <v>0</v>
      </c>
      <c r="D112" s="18"/>
      <c r="E112" s="20">
        <f t="shared" si="2"/>
        <v>0</v>
      </c>
      <c r="F112" s="36"/>
      <c r="G112" s="36"/>
    </row>
    <row r="113" spans="1:7">
      <c r="A113" s="18" t="s">
        <v>286</v>
      </c>
      <c r="B113" s="34">
        <v>1</v>
      </c>
      <c r="C113" s="19">
        <f>IF(B113=1,50,IF(B113=2,50,IF(B113=0,0)))</f>
        <v>50</v>
      </c>
      <c r="D113" s="18"/>
      <c r="E113" s="20">
        <f t="shared" si="2"/>
        <v>50</v>
      </c>
      <c r="F113" s="36"/>
      <c r="G113" s="36"/>
    </row>
    <row r="114" spans="1:7">
      <c r="A114" s="18" t="s">
        <v>140</v>
      </c>
      <c r="B114" s="34" t="b">
        <v>1</v>
      </c>
      <c r="C114" s="19">
        <f t="shared" ref="C114:C121" si="3">IF(B114=TRUE,6.25,0)</f>
        <v>6.25</v>
      </c>
      <c r="D114" s="18"/>
      <c r="E114" s="20">
        <f t="shared" si="2"/>
        <v>6.25</v>
      </c>
      <c r="F114" s="36"/>
      <c r="G114" s="36"/>
    </row>
    <row r="115" spans="1:7">
      <c r="A115" s="18" t="s">
        <v>139</v>
      </c>
      <c r="B115" s="34" t="b">
        <v>1</v>
      </c>
      <c r="C115" s="19">
        <f t="shared" si="3"/>
        <v>6.25</v>
      </c>
      <c r="D115" s="18"/>
      <c r="E115" s="20">
        <f t="shared" si="2"/>
        <v>6.25</v>
      </c>
      <c r="F115" s="36"/>
      <c r="G115" s="36"/>
    </row>
    <row r="116" spans="1:7">
      <c r="A116" s="18" t="s">
        <v>138</v>
      </c>
      <c r="B116" s="34" t="b">
        <v>1</v>
      </c>
      <c r="C116" s="19">
        <f t="shared" si="3"/>
        <v>6.25</v>
      </c>
      <c r="D116" s="18"/>
      <c r="E116" s="20">
        <f t="shared" si="2"/>
        <v>6.25</v>
      </c>
      <c r="F116" s="36"/>
      <c r="G116" s="36"/>
    </row>
    <row r="117" spans="1:7">
      <c r="A117" s="18" t="s">
        <v>137</v>
      </c>
      <c r="B117" s="34" t="b">
        <v>1</v>
      </c>
      <c r="C117" s="19">
        <f t="shared" si="3"/>
        <v>6.25</v>
      </c>
      <c r="D117" s="18"/>
      <c r="E117" s="20">
        <f t="shared" si="2"/>
        <v>6.25</v>
      </c>
      <c r="F117" s="36"/>
      <c r="G117" s="36"/>
    </row>
    <row r="118" spans="1:7">
      <c r="A118" s="18" t="s">
        <v>136</v>
      </c>
      <c r="B118" s="34" t="b">
        <v>1</v>
      </c>
      <c r="C118" s="19">
        <f t="shared" si="3"/>
        <v>6.25</v>
      </c>
      <c r="D118" s="18"/>
      <c r="E118" s="20">
        <f t="shared" si="2"/>
        <v>6.25</v>
      </c>
      <c r="F118" s="36"/>
      <c r="G118" s="36"/>
    </row>
    <row r="119" spans="1:7">
      <c r="A119" s="18" t="s">
        <v>135</v>
      </c>
      <c r="B119" s="34" t="b">
        <v>1</v>
      </c>
      <c r="C119" s="19">
        <f t="shared" si="3"/>
        <v>6.25</v>
      </c>
      <c r="D119" s="18"/>
      <c r="E119" s="20">
        <f t="shared" si="2"/>
        <v>6.25</v>
      </c>
      <c r="F119" s="36"/>
      <c r="G119" s="36"/>
    </row>
    <row r="120" spans="1:7">
      <c r="A120" s="18" t="s">
        <v>134</v>
      </c>
      <c r="B120" s="34" t="b">
        <v>1</v>
      </c>
      <c r="C120" s="19">
        <f t="shared" si="3"/>
        <v>6.25</v>
      </c>
      <c r="D120" s="18"/>
      <c r="E120" s="20">
        <f t="shared" si="2"/>
        <v>6.25</v>
      </c>
      <c r="F120" s="36"/>
      <c r="G120" s="36"/>
    </row>
    <row r="121" spans="1:7">
      <c r="A121" s="18" t="s">
        <v>133</v>
      </c>
      <c r="B121" s="34" t="b">
        <v>1</v>
      </c>
      <c r="C121" s="19">
        <f t="shared" si="3"/>
        <v>6.25</v>
      </c>
      <c r="D121" s="18"/>
      <c r="E121" s="20">
        <f t="shared" si="2"/>
        <v>6.25</v>
      </c>
      <c r="F121" s="36"/>
      <c r="G121" s="36"/>
    </row>
    <row r="122" spans="1:7">
      <c r="A122" s="12" t="s">
        <v>132</v>
      </c>
      <c r="B122" s="33">
        <v>1</v>
      </c>
      <c r="C122" s="13">
        <f>IF(B122=1,0,0)</f>
        <v>0</v>
      </c>
      <c r="D122" s="12"/>
      <c r="E122" s="14">
        <f t="shared" si="2"/>
        <v>0</v>
      </c>
      <c r="F122" s="35"/>
      <c r="G122" s="35"/>
    </row>
    <row r="123" spans="1:7">
      <c r="A123" s="12" t="s">
        <v>131</v>
      </c>
      <c r="B123" s="33" t="b">
        <v>1</v>
      </c>
      <c r="C123" s="13">
        <f t="shared" ref="C123:C129" si="4">IF(B123=TRUE,10,0)</f>
        <v>10</v>
      </c>
      <c r="D123" s="12"/>
      <c r="E123" s="14">
        <f t="shared" si="2"/>
        <v>10</v>
      </c>
      <c r="F123" s="35"/>
      <c r="G123" s="35"/>
    </row>
    <row r="124" spans="1:7">
      <c r="A124" s="12" t="s">
        <v>130</v>
      </c>
      <c r="B124" s="33" t="b">
        <v>1</v>
      </c>
      <c r="C124" s="13">
        <f t="shared" si="4"/>
        <v>10</v>
      </c>
      <c r="D124" s="12"/>
      <c r="E124" s="14">
        <f t="shared" si="2"/>
        <v>10</v>
      </c>
      <c r="F124" s="35"/>
      <c r="G124" s="35"/>
    </row>
    <row r="125" spans="1:7">
      <c r="A125" s="12" t="s">
        <v>129</v>
      </c>
      <c r="B125" s="33" t="b">
        <v>1</v>
      </c>
      <c r="C125" s="13">
        <f t="shared" si="4"/>
        <v>10</v>
      </c>
      <c r="D125" s="12"/>
      <c r="E125" s="14">
        <f t="shared" si="2"/>
        <v>10</v>
      </c>
      <c r="F125" s="35"/>
      <c r="G125" s="35"/>
    </row>
    <row r="126" spans="1:7">
      <c r="A126" s="12" t="s">
        <v>128</v>
      </c>
      <c r="B126" s="33" t="b">
        <v>1</v>
      </c>
      <c r="C126" s="13">
        <f t="shared" si="4"/>
        <v>10</v>
      </c>
      <c r="D126" s="12"/>
      <c r="E126" s="14">
        <f t="shared" si="2"/>
        <v>10</v>
      </c>
      <c r="F126" s="35"/>
      <c r="G126" s="35"/>
    </row>
    <row r="127" spans="1:7">
      <c r="A127" s="12" t="s">
        <v>127</v>
      </c>
      <c r="B127" s="33" t="b">
        <v>1</v>
      </c>
      <c r="C127" s="13">
        <f t="shared" si="4"/>
        <v>10</v>
      </c>
      <c r="D127" s="12"/>
      <c r="E127" s="14">
        <f t="shared" si="2"/>
        <v>10</v>
      </c>
      <c r="F127" s="35"/>
      <c r="G127" s="35"/>
    </row>
    <row r="128" spans="1:7">
      <c r="A128" s="12" t="s">
        <v>126</v>
      </c>
      <c r="B128" s="33" t="b">
        <v>0</v>
      </c>
      <c r="C128" s="13">
        <f t="shared" si="4"/>
        <v>0</v>
      </c>
      <c r="D128" s="12"/>
      <c r="E128" s="14">
        <f t="shared" si="2"/>
        <v>0</v>
      </c>
      <c r="F128" s="35"/>
      <c r="G128" s="35"/>
    </row>
    <row r="129" spans="1:7">
      <c r="A129" s="12" t="s">
        <v>125</v>
      </c>
      <c r="B129" s="33" t="b">
        <v>1</v>
      </c>
      <c r="C129" s="13">
        <f t="shared" si="4"/>
        <v>10</v>
      </c>
      <c r="D129" s="12"/>
      <c r="E129" s="14">
        <f t="shared" si="2"/>
        <v>10</v>
      </c>
      <c r="F129" s="35"/>
      <c r="G129" s="35"/>
    </row>
    <row r="130" spans="1:7">
      <c r="A130" s="12" t="s">
        <v>124</v>
      </c>
      <c r="B130" s="33" t="b">
        <v>1</v>
      </c>
      <c r="C130" s="13">
        <f>IF(B130=TRUE,15,0)</f>
        <v>15</v>
      </c>
      <c r="D130" s="12"/>
      <c r="E130" s="14">
        <f t="shared" si="2"/>
        <v>15</v>
      </c>
      <c r="F130" s="35"/>
      <c r="G130" s="35"/>
    </row>
    <row r="131" spans="1:7">
      <c r="A131" s="12" t="s">
        <v>123</v>
      </c>
      <c r="B131" s="33" t="b">
        <v>1</v>
      </c>
      <c r="C131" s="13">
        <f>IF(B131=TRUE,15,0)</f>
        <v>15</v>
      </c>
      <c r="D131" s="12"/>
      <c r="E131" s="14">
        <f t="shared" si="2"/>
        <v>15</v>
      </c>
      <c r="F131" s="35"/>
      <c r="G131" s="35"/>
    </row>
    <row r="132" spans="1:7">
      <c r="A132" s="18" t="s">
        <v>290</v>
      </c>
      <c r="B132" s="34">
        <v>1</v>
      </c>
      <c r="C132" s="19">
        <f>IF(B132=1,0,0)</f>
        <v>0</v>
      </c>
      <c r="D132" s="18"/>
      <c r="E132" s="20">
        <f t="shared" si="2"/>
        <v>0</v>
      </c>
      <c r="F132" s="36"/>
      <c r="G132" s="36"/>
    </row>
    <row r="133" spans="1:7">
      <c r="A133" s="18" t="s">
        <v>279</v>
      </c>
      <c r="B133" s="34">
        <v>1</v>
      </c>
      <c r="C133" s="19">
        <f>IF(B133=1,100,IF(B133=2,70,IF(B133=3,50,)))</f>
        <v>100</v>
      </c>
      <c r="D133" s="18"/>
      <c r="E133" s="20">
        <f t="shared" si="2"/>
        <v>100</v>
      </c>
      <c r="F133" s="36"/>
      <c r="G133" s="36"/>
    </row>
    <row r="134" spans="1:7">
      <c r="A134" s="12" t="s">
        <v>122</v>
      </c>
      <c r="B134" s="33" t="b">
        <v>1</v>
      </c>
      <c r="C134" s="13">
        <f>IF(B134=TRUE,30,0)</f>
        <v>30</v>
      </c>
      <c r="D134" s="12"/>
      <c r="E134" s="14">
        <f t="shared" si="2"/>
        <v>30</v>
      </c>
      <c r="F134" s="35"/>
      <c r="G134" s="35"/>
    </row>
    <row r="135" spans="1:7">
      <c r="A135" s="12" t="s">
        <v>121</v>
      </c>
      <c r="B135" s="33" t="b">
        <v>1</v>
      </c>
      <c r="C135" s="13">
        <f>IF(B135=TRUE,10,0)</f>
        <v>10</v>
      </c>
      <c r="D135" s="12"/>
      <c r="E135" s="14">
        <f t="shared" si="2"/>
        <v>10</v>
      </c>
      <c r="F135" s="35"/>
      <c r="G135" s="35"/>
    </row>
    <row r="136" spans="1:7">
      <c r="A136" s="12" t="s">
        <v>120</v>
      </c>
      <c r="B136" s="33" t="b">
        <v>1</v>
      </c>
      <c r="C136" s="13">
        <f>IF(B136=TRUE,30,0)</f>
        <v>30</v>
      </c>
      <c r="D136" s="12"/>
      <c r="E136" s="14">
        <f t="shared" si="2"/>
        <v>30</v>
      </c>
      <c r="F136" s="35"/>
      <c r="G136" s="35"/>
    </row>
    <row r="137" spans="1:7">
      <c r="A137" s="12" t="s">
        <v>119</v>
      </c>
      <c r="B137" s="33" t="b">
        <v>1</v>
      </c>
      <c r="C137" s="13">
        <f>IF(B137=TRUE,30,0)</f>
        <v>30</v>
      </c>
      <c r="D137" s="12"/>
      <c r="E137" s="14">
        <f t="shared" si="2"/>
        <v>30</v>
      </c>
      <c r="F137" s="35"/>
      <c r="G137" s="35"/>
    </row>
    <row r="138" spans="1:7">
      <c r="A138" s="18" t="s">
        <v>118</v>
      </c>
      <c r="B138" s="34">
        <v>1</v>
      </c>
      <c r="C138" s="19">
        <f>IF(B138=1,100,0)</f>
        <v>100</v>
      </c>
      <c r="D138" s="18"/>
      <c r="E138" s="20">
        <f t="shared" si="2"/>
        <v>100</v>
      </c>
      <c r="F138" s="36"/>
      <c r="G138" s="36"/>
    </row>
    <row r="139" spans="1:7">
      <c r="A139" s="12" t="s">
        <v>117</v>
      </c>
      <c r="B139" s="33" t="b">
        <v>1</v>
      </c>
      <c r="C139" s="13">
        <f>IF(B139=TRUE,16.7,0)</f>
        <v>16.7</v>
      </c>
      <c r="D139" s="12"/>
      <c r="E139" s="14">
        <f t="shared" si="2"/>
        <v>16.7</v>
      </c>
      <c r="F139" s="35"/>
      <c r="G139" s="35"/>
    </row>
    <row r="140" spans="1:7">
      <c r="A140" s="12" t="s">
        <v>116</v>
      </c>
      <c r="B140" s="33" t="b">
        <v>1</v>
      </c>
      <c r="C140" s="13">
        <f>IF(B140=TRUE,16.66,0)</f>
        <v>16.66</v>
      </c>
      <c r="D140" s="12"/>
      <c r="E140" s="14">
        <f t="shared" si="2"/>
        <v>16.66</v>
      </c>
      <c r="F140" s="35"/>
      <c r="G140" s="35"/>
    </row>
    <row r="141" spans="1:7">
      <c r="A141" s="12" t="s">
        <v>115</v>
      </c>
      <c r="B141" s="33" t="b">
        <v>1</v>
      </c>
      <c r="C141" s="13">
        <f>IF(B141=TRUE,16.66,0)</f>
        <v>16.66</v>
      </c>
      <c r="D141" s="12"/>
      <c r="E141" s="14">
        <f t="shared" si="2"/>
        <v>16.66</v>
      </c>
      <c r="F141" s="35"/>
      <c r="G141" s="35"/>
    </row>
    <row r="142" spans="1:7">
      <c r="A142" s="12" t="s">
        <v>114</v>
      </c>
      <c r="B142" s="33" t="b">
        <v>1</v>
      </c>
      <c r="C142" s="13">
        <f>IF(B142=TRUE,16.66,0)</f>
        <v>16.66</v>
      </c>
      <c r="D142" s="12"/>
      <c r="E142" s="14">
        <f t="shared" si="2"/>
        <v>16.66</v>
      </c>
      <c r="F142" s="35"/>
      <c r="G142" s="35"/>
    </row>
    <row r="143" spans="1:7">
      <c r="A143" s="12" t="s">
        <v>113</v>
      </c>
      <c r="B143" s="33" t="b">
        <v>1</v>
      </c>
      <c r="C143" s="13">
        <f>IF(B143=TRUE,16.66,0)</f>
        <v>16.66</v>
      </c>
      <c r="D143" s="12"/>
      <c r="E143" s="14">
        <f t="shared" si="2"/>
        <v>16.66</v>
      </c>
      <c r="F143" s="35"/>
      <c r="G143" s="35"/>
    </row>
    <row r="144" spans="1:7">
      <c r="A144" s="12" t="s">
        <v>112</v>
      </c>
      <c r="B144" s="33" t="b">
        <v>1</v>
      </c>
      <c r="C144" s="13">
        <f>IF(B144=TRUE,16.66,0)</f>
        <v>16.66</v>
      </c>
      <c r="D144" s="12"/>
      <c r="E144" s="14">
        <f t="shared" si="2"/>
        <v>16.66</v>
      </c>
      <c r="F144" s="35"/>
      <c r="G144" s="35"/>
    </row>
    <row r="145" spans="1:7">
      <c r="A145" s="18" t="s">
        <v>251</v>
      </c>
      <c r="B145" s="34">
        <v>1</v>
      </c>
      <c r="C145" s="19">
        <f>IF(B145=TRUE,2,0)</f>
        <v>0</v>
      </c>
      <c r="D145" s="18"/>
      <c r="E145" s="20">
        <f t="shared" si="2"/>
        <v>0</v>
      </c>
      <c r="F145" s="36"/>
      <c r="G145" s="36"/>
    </row>
    <row r="146" spans="1:7">
      <c r="A146" s="18" t="s">
        <v>252</v>
      </c>
      <c r="B146" s="34">
        <v>2</v>
      </c>
      <c r="C146" s="19">
        <f>IF(B146=1,33.34,0)</f>
        <v>0</v>
      </c>
      <c r="D146" s="18"/>
      <c r="E146" s="20">
        <f t="shared" si="2"/>
        <v>0</v>
      </c>
      <c r="F146" s="36"/>
      <c r="G146" s="36"/>
    </row>
    <row r="147" spans="1:7">
      <c r="A147" s="18" t="s">
        <v>111</v>
      </c>
      <c r="B147" s="34" t="b">
        <v>1</v>
      </c>
      <c r="C147" s="19">
        <f>IF(B147=TRUE,16.66,0)</f>
        <v>16.66</v>
      </c>
      <c r="D147" s="18"/>
      <c r="E147" s="20">
        <f t="shared" si="2"/>
        <v>16.66</v>
      </c>
      <c r="F147" s="36"/>
      <c r="G147" s="36"/>
    </row>
    <row r="148" spans="1:7">
      <c r="A148" s="18" t="s">
        <v>253</v>
      </c>
      <c r="B148" s="34" t="b">
        <v>0</v>
      </c>
      <c r="C148" s="19">
        <f>IF(B148=TRUE,16.67,0)</f>
        <v>0</v>
      </c>
      <c r="D148" s="18"/>
      <c r="E148" s="20">
        <f t="shared" si="2"/>
        <v>0</v>
      </c>
      <c r="F148" s="36"/>
      <c r="G148" s="36"/>
    </row>
    <row r="149" spans="1:7">
      <c r="A149" s="18" t="s">
        <v>254</v>
      </c>
      <c r="B149" s="34" t="b">
        <v>0</v>
      </c>
      <c r="C149" s="19">
        <f>IF(B149=TRUE,0,0)</f>
        <v>0</v>
      </c>
      <c r="D149" s="18"/>
      <c r="E149" s="20">
        <f t="shared" si="2"/>
        <v>0</v>
      </c>
      <c r="F149" s="36"/>
      <c r="G149" s="36"/>
    </row>
    <row r="150" spans="1:7">
      <c r="A150" s="18" t="s">
        <v>255</v>
      </c>
      <c r="B150" s="34">
        <v>1</v>
      </c>
      <c r="C150" s="19">
        <f>IF(B150=1,33.33,0)</f>
        <v>33.33</v>
      </c>
      <c r="D150" s="18"/>
      <c r="E150" s="20">
        <f t="shared" si="2"/>
        <v>33.33</v>
      </c>
      <c r="F150" s="36"/>
      <c r="G150" s="36"/>
    </row>
    <row r="151" spans="1:7">
      <c r="A151" s="12" t="s">
        <v>110</v>
      </c>
      <c r="B151" s="33">
        <v>1</v>
      </c>
      <c r="C151" s="13">
        <f>IF(B151=1,50,0)</f>
        <v>50</v>
      </c>
      <c r="D151" s="12"/>
      <c r="E151" s="14">
        <f t="shared" si="2"/>
        <v>50</v>
      </c>
      <c r="F151" s="35"/>
      <c r="G151" s="35"/>
    </row>
    <row r="152" spans="1:7">
      <c r="A152" s="12" t="s">
        <v>109</v>
      </c>
      <c r="B152" s="33">
        <v>1</v>
      </c>
      <c r="C152" s="13">
        <f>IF(B152=1,50,0)</f>
        <v>50</v>
      </c>
      <c r="D152" s="12"/>
      <c r="E152" s="14">
        <f t="shared" si="2"/>
        <v>50</v>
      </c>
      <c r="F152" s="35"/>
      <c r="G152" s="35"/>
    </row>
    <row r="153" spans="1:7">
      <c r="A153" s="18" t="s">
        <v>108</v>
      </c>
      <c r="B153" s="34">
        <v>1</v>
      </c>
      <c r="C153" s="19">
        <f>IF(B153=1,0,IF(B153=2,0,IF(B153=3,100,0)))</f>
        <v>0</v>
      </c>
      <c r="D153" s="18"/>
      <c r="E153" s="20">
        <f t="shared" si="2"/>
        <v>0</v>
      </c>
      <c r="F153" s="36"/>
      <c r="G153" s="36"/>
    </row>
    <row r="154" spans="1:7">
      <c r="A154" s="18" t="s">
        <v>107</v>
      </c>
      <c r="B154" s="34" t="b">
        <v>0</v>
      </c>
      <c r="C154" s="19">
        <f>IF(B154=TRUE,20,0)</f>
        <v>0</v>
      </c>
      <c r="D154" s="26">
        <f>SUM(C154:C159)</f>
        <v>80</v>
      </c>
      <c r="E154" s="27"/>
      <c r="F154" s="36"/>
      <c r="G154" s="36"/>
    </row>
    <row r="155" spans="1:7">
      <c r="A155" s="18" t="s">
        <v>106</v>
      </c>
      <c r="B155" s="34" t="b">
        <v>1</v>
      </c>
      <c r="C155" s="19">
        <f>IF(B155=TRUE,20,0)</f>
        <v>20</v>
      </c>
      <c r="D155" s="26"/>
      <c r="E155" s="27"/>
      <c r="F155" s="36"/>
      <c r="G155" s="36"/>
    </row>
    <row r="156" spans="1:7">
      <c r="A156" s="18" t="s">
        <v>105</v>
      </c>
      <c r="B156" s="34" t="b">
        <v>1</v>
      </c>
      <c r="C156" s="19">
        <f>IF(B156=TRUE,20,0)</f>
        <v>20</v>
      </c>
      <c r="D156" s="26"/>
      <c r="E156" s="27"/>
      <c r="F156" s="36"/>
      <c r="G156" s="36"/>
    </row>
    <row r="157" spans="1:7">
      <c r="A157" s="18" t="s">
        <v>104</v>
      </c>
      <c r="B157" s="34" t="b">
        <v>1</v>
      </c>
      <c r="C157" s="19">
        <f>IF(B157=TRUE,20,0)</f>
        <v>20</v>
      </c>
      <c r="D157" s="26"/>
      <c r="E157" s="27"/>
      <c r="F157" s="36"/>
      <c r="G157" s="36"/>
    </row>
    <row r="158" spans="1:7">
      <c r="A158" s="18" t="s">
        <v>103</v>
      </c>
      <c r="B158" s="34">
        <v>1</v>
      </c>
      <c r="C158" s="19">
        <f>IF(B158=1,10,0)</f>
        <v>10</v>
      </c>
      <c r="D158" s="26"/>
      <c r="E158" s="27">
        <f>IF(B153=3,100,IF(B153=2,0,IF(B153=1,D154)))</f>
        <v>80</v>
      </c>
      <c r="F158" s="36"/>
      <c r="G158" s="36"/>
    </row>
    <row r="159" spans="1:7">
      <c r="A159" s="18" t="s">
        <v>102</v>
      </c>
      <c r="B159" s="34">
        <v>1</v>
      </c>
      <c r="C159" s="19">
        <f>IF(B159=1,10,0)</f>
        <v>10</v>
      </c>
      <c r="D159" s="26"/>
      <c r="E159" s="28"/>
      <c r="F159" s="36"/>
      <c r="G159" s="36"/>
    </row>
    <row r="160" spans="1:7">
      <c r="A160" s="12" t="s">
        <v>256</v>
      </c>
      <c r="B160" s="33">
        <v>1</v>
      </c>
      <c r="C160" s="13">
        <f>IF(B160=1,50,0)</f>
        <v>50</v>
      </c>
      <c r="D160" s="12"/>
      <c r="E160" s="14">
        <f>C160</f>
        <v>50</v>
      </c>
      <c r="F160" s="35"/>
      <c r="G160" s="35"/>
    </row>
    <row r="161" spans="1:7">
      <c r="A161" s="12" t="s">
        <v>287</v>
      </c>
      <c r="B161" s="33">
        <v>1</v>
      </c>
      <c r="C161" s="13">
        <f>IF(B161=1,0,IF(B161=2,0,IF(B161=3,0,0)))</f>
        <v>0</v>
      </c>
      <c r="D161" s="12"/>
      <c r="E161" s="14">
        <f t="shared" ref="E161:E184" si="5">C161</f>
        <v>0</v>
      </c>
      <c r="F161" s="35"/>
      <c r="G161" s="35"/>
    </row>
    <row r="162" spans="1:7">
      <c r="A162" s="12" t="s">
        <v>257</v>
      </c>
      <c r="B162" s="33">
        <v>1</v>
      </c>
      <c r="C162" s="13">
        <f>IF(B162=1,50,0)</f>
        <v>50</v>
      </c>
      <c r="D162" s="12"/>
      <c r="E162" s="14">
        <f t="shared" si="5"/>
        <v>50</v>
      </c>
      <c r="F162" s="35"/>
      <c r="G162" s="35"/>
    </row>
    <row r="163" spans="1:7">
      <c r="A163" s="12" t="s">
        <v>280</v>
      </c>
      <c r="B163" s="33">
        <v>2</v>
      </c>
      <c r="C163" s="13">
        <f>IF(B163=1,0,IF(B163=2,0,IF(B163=3,0,0)))</f>
        <v>0</v>
      </c>
      <c r="D163" s="12"/>
      <c r="E163" s="14">
        <f t="shared" si="5"/>
        <v>0</v>
      </c>
      <c r="F163" s="35"/>
      <c r="G163" s="35"/>
    </row>
    <row r="164" spans="1:7">
      <c r="A164" s="18" t="s">
        <v>101</v>
      </c>
      <c r="B164" s="34">
        <v>1</v>
      </c>
      <c r="C164" s="19">
        <f>IF(B164=1,50,0)</f>
        <v>50</v>
      </c>
      <c r="D164" s="18"/>
      <c r="E164" s="20">
        <f t="shared" si="5"/>
        <v>50</v>
      </c>
      <c r="F164" s="36"/>
      <c r="G164" s="36"/>
    </row>
    <row r="165" spans="1:7">
      <c r="A165" s="18" t="s">
        <v>258</v>
      </c>
      <c r="B165" s="34" t="b">
        <v>1</v>
      </c>
      <c r="C165" s="19">
        <f>IF(B165=TRUE,12.5,0)</f>
        <v>12.5</v>
      </c>
      <c r="D165" s="18"/>
      <c r="E165" s="20">
        <f t="shared" si="5"/>
        <v>12.5</v>
      </c>
      <c r="F165" s="36"/>
      <c r="G165" s="36"/>
    </row>
    <row r="166" spans="1:7">
      <c r="A166" s="18" t="s">
        <v>259</v>
      </c>
      <c r="B166" s="34" t="b">
        <v>1</v>
      </c>
      <c r="C166" s="19">
        <f>IF(B166=TRUE,12.5,0)</f>
        <v>12.5</v>
      </c>
      <c r="D166" s="18"/>
      <c r="E166" s="20">
        <f t="shared" si="5"/>
        <v>12.5</v>
      </c>
      <c r="F166" s="36"/>
      <c r="G166" s="36"/>
    </row>
    <row r="167" spans="1:7">
      <c r="A167" s="18" t="s">
        <v>260</v>
      </c>
      <c r="B167" s="34" t="b">
        <v>1</v>
      </c>
      <c r="C167" s="19">
        <f>IF(B167=TRUE,12.5,0)</f>
        <v>12.5</v>
      </c>
      <c r="D167" s="18"/>
      <c r="E167" s="20">
        <f t="shared" si="5"/>
        <v>12.5</v>
      </c>
      <c r="F167" s="36"/>
      <c r="G167" s="36"/>
    </row>
    <row r="168" spans="1:7">
      <c r="A168" s="18" t="s">
        <v>261</v>
      </c>
      <c r="B168" s="34" t="b">
        <v>1</v>
      </c>
      <c r="C168" s="19">
        <f>IF(B168=TRUE,12.5,0)</f>
        <v>12.5</v>
      </c>
      <c r="D168" s="18"/>
      <c r="E168" s="20">
        <f t="shared" si="5"/>
        <v>12.5</v>
      </c>
      <c r="F168" s="36"/>
      <c r="G168" s="36"/>
    </row>
    <row r="169" spans="1:7">
      <c r="A169" s="12" t="s">
        <v>262</v>
      </c>
      <c r="B169" s="33">
        <v>2</v>
      </c>
      <c r="C169" s="13">
        <f>IF(B169=1,25,IF(B169=2,20,IF(B169=3,15,IF(B169=4,10,IF(B169=5,5,IF(B169=6,0,0))))))</f>
        <v>20</v>
      </c>
      <c r="D169" s="12"/>
      <c r="E169" s="14">
        <f t="shared" si="5"/>
        <v>20</v>
      </c>
      <c r="F169" s="35"/>
      <c r="G169" s="35"/>
    </row>
    <row r="170" spans="1:7">
      <c r="A170" s="17" t="s">
        <v>283</v>
      </c>
      <c r="B170" s="33">
        <v>2</v>
      </c>
      <c r="C170" s="13">
        <f>IF(B170=1,25,IF(B170=2,20,IF(B170=3,15,IF(B170=4,10,IF(B170=5,5,IF(B170=6,0,0))))))</f>
        <v>20</v>
      </c>
      <c r="D170" s="12"/>
      <c r="E170" s="14">
        <f t="shared" si="5"/>
        <v>20</v>
      </c>
      <c r="F170" s="35"/>
      <c r="G170" s="35"/>
    </row>
    <row r="171" spans="1:7">
      <c r="A171" s="17" t="s">
        <v>284</v>
      </c>
      <c r="B171" s="33">
        <v>1</v>
      </c>
      <c r="C171" s="13">
        <f>IF(B171=1,25,IF(B171=2,20,IF(B171=3,15,IF(B171=4,10,IF(B171=5,5,IF(B171=6,0,0))))))</f>
        <v>25</v>
      </c>
      <c r="D171" s="12"/>
      <c r="E171" s="14">
        <f t="shared" si="5"/>
        <v>25</v>
      </c>
      <c r="F171" s="35"/>
      <c r="G171" s="35"/>
    </row>
    <row r="172" spans="1:7">
      <c r="A172" s="17" t="s">
        <v>285</v>
      </c>
      <c r="B172" s="33">
        <v>2</v>
      </c>
      <c r="C172" s="13">
        <f>IF(B172=1,25,IF(B172=2,20,IF(B172=3,15,IF(B172=4,10,IF(B172=5,5,IF(B172=6,0,0))))))</f>
        <v>20</v>
      </c>
      <c r="D172" s="12"/>
      <c r="E172" s="14">
        <f t="shared" si="5"/>
        <v>20</v>
      </c>
      <c r="F172" s="35"/>
      <c r="G172" s="35"/>
    </row>
    <row r="173" spans="1:7">
      <c r="A173" s="18" t="s">
        <v>100</v>
      </c>
      <c r="B173" s="34">
        <v>1</v>
      </c>
      <c r="C173" s="19">
        <f>IF(B173=1,100,0)</f>
        <v>100</v>
      </c>
      <c r="D173" s="18"/>
      <c r="E173" s="20">
        <f t="shared" si="5"/>
        <v>100</v>
      </c>
      <c r="F173" s="36"/>
      <c r="G173" s="36"/>
    </row>
    <row r="174" spans="1:7">
      <c r="A174" s="12" t="s">
        <v>99</v>
      </c>
      <c r="B174" s="33">
        <v>2</v>
      </c>
      <c r="C174" s="13">
        <f>IF(B174=1,0,0)</f>
        <v>0</v>
      </c>
      <c r="D174" s="12"/>
      <c r="E174" s="14">
        <f t="shared" si="5"/>
        <v>0</v>
      </c>
      <c r="F174" s="35"/>
      <c r="G174" s="35"/>
    </row>
    <row r="175" spans="1:7">
      <c r="A175" s="12" t="s">
        <v>98</v>
      </c>
      <c r="B175" s="33" t="b">
        <v>0</v>
      </c>
      <c r="C175" s="13">
        <f>IF(B175=TRUE,25,0)</f>
        <v>0</v>
      </c>
      <c r="D175" s="12"/>
      <c r="E175" s="14">
        <f t="shared" si="5"/>
        <v>0</v>
      </c>
      <c r="F175" s="35"/>
      <c r="G175" s="35"/>
    </row>
    <row r="176" spans="1:7">
      <c r="A176" s="12" t="s">
        <v>97</v>
      </c>
      <c r="B176" s="33" t="b">
        <v>0</v>
      </c>
      <c r="C176" s="13">
        <f>IF(B176=TRUE,25,0)</f>
        <v>0</v>
      </c>
      <c r="D176" s="12"/>
      <c r="E176" s="14">
        <f t="shared" si="5"/>
        <v>0</v>
      </c>
      <c r="F176" s="35"/>
      <c r="G176" s="35"/>
    </row>
    <row r="177" spans="1:7">
      <c r="A177" s="12" t="s">
        <v>96</v>
      </c>
      <c r="B177" s="33" t="b">
        <v>0</v>
      </c>
      <c r="C177" s="13">
        <f>IF(B177=TRUE,25,0)</f>
        <v>0</v>
      </c>
      <c r="D177" s="12"/>
      <c r="E177" s="14">
        <f t="shared" si="5"/>
        <v>0</v>
      </c>
      <c r="F177" s="35"/>
      <c r="G177" s="35"/>
    </row>
    <row r="178" spans="1:7">
      <c r="A178" s="12" t="s">
        <v>95</v>
      </c>
      <c r="B178" s="33" t="b">
        <v>0</v>
      </c>
      <c r="C178" s="13">
        <f>IF(B178=TRUE,25,0)</f>
        <v>0</v>
      </c>
      <c r="D178" s="12"/>
      <c r="E178" s="14">
        <f t="shared" si="5"/>
        <v>0</v>
      </c>
      <c r="F178" s="35"/>
      <c r="G178" s="35"/>
    </row>
    <row r="179" spans="1:7">
      <c r="A179" s="18" t="s">
        <v>94</v>
      </c>
      <c r="B179" s="34">
        <v>1</v>
      </c>
      <c r="C179" s="19">
        <f>IF(B179=1,100,0)</f>
        <v>100</v>
      </c>
      <c r="D179" s="18"/>
      <c r="E179" s="20">
        <f t="shared" si="5"/>
        <v>100</v>
      </c>
      <c r="F179" s="36"/>
      <c r="G179" s="36"/>
    </row>
    <row r="180" spans="1:7">
      <c r="A180" s="12" t="s">
        <v>93</v>
      </c>
      <c r="B180" s="33">
        <v>1</v>
      </c>
      <c r="C180" s="13">
        <f>IF(B180=1,100,0)</f>
        <v>100</v>
      </c>
      <c r="D180" s="12"/>
      <c r="E180" s="14">
        <f t="shared" si="5"/>
        <v>100</v>
      </c>
      <c r="F180" s="35"/>
      <c r="G180" s="35"/>
    </row>
    <row r="181" spans="1:7">
      <c r="A181" s="18" t="s">
        <v>92</v>
      </c>
      <c r="B181" s="34">
        <v>1</v>
      </c>
      <c r="C181" s="19">
        <f>IF(B181=1,100,0)</f>
        <v>100</v>
      </c>
      <c r="D181" s="18"/>
      <c r="E181" s="20">
        <f t="shared" si="5"/>
        <v>100</v>
      </c>
      <c r="F181" s="36"/>
      <c r="G181" s="36"/>
    </row>
    <row r="182" spans="1:7">
      <c r="A182" s="12" t="s">
        <v>91</v>
      </c>
      <c r="B182" s="33">
        <v>1</v>
      </c>
      <c r="C182" s="13">
        <f>IF(B182=1,100,0)</f>
        <v>100</v>
      </c>
      <c r="D182" s="12"/>
      <c r="E182" s="14">
        <f t="shared" si="5"/>
        <v>100</v>
      </c>
      <c r="F182" s="35"/>
      <c r="G182" s="35"/>
    </row>
    <row r="183" spans="1:7">
      <c r="A183" s="18" t="s">
        <v>90</v>
      </c>
      <c r="B183" s="34">
        <v>1</v>
      </c>
      <c r="C183" s="19">
        <f>IF(B183=1,100,IF(B183=2,50,IF(B183=3,0,0)))</f>
        <v>100</v>
      </c>
      <c r="D183" s="18"/>
      <c r="E183" s="20">
        <f t="shared" si="5"/>
        <v>100</v>
      </c>
      <c r="F183" s="36"/>
      <c r="G183" s="36"/>
    </row>
    <row r="184" spans="1:7">
      <c r="A184" s="12" t="s">
        <v>89</v>
      </c>
      <c r="B184" s="33">
        <v>1</v>
      </c>
      <c r="C184" s="13">
        <f>IF(B184=1,0,0)</f>
        <v>0</v>
      </c>
      <c r="D184" s="12"/>
      <c r="E184" s="14">
        <f t="shared" si="5"/>
        <v>0</v>
      </c>
      <c r="F184" s="35"/>
      <c r="G184" s="35"/>
    </row>
    <row r="185" spans="1:7">
      <c r="A185" s="12" t="s">
        <v>88</v>
      </c>
      <c r="B185" s="33" t="b">
        <v>1</v>
      </c>
      <c r="C185" s="13">
        <f>IF(SUM($D$185:$D$191)&gt;=42.84,80,IF(SUM($D$185:$D$191)=0,0,IF(SUM($D$185:$D$191)&lt;42.84,50)))</f>
        <v>80</v>
      </c>
      <c r="D185" s="12">
        <f t="shared" ref="D185:D191" si="6">IF(B185=TRUE,14.28,0)</f>
        <v>14.28</v>
      </c>
      <c r="E185" s="14">
        <f>C185</f>
        <v>80</v>
      </c>
      <c r="F185" s="35"/>
      <c r="G185" s="35"/>
    </row>
    <row r="186" spans="1:7">
      <c r="A186" s="12" t="s">
        <v>87</v>
      </c>
      <c r="B186" s="33" t="b">
        <v>0</v>
      </c>
      <c r="C186" s="13"/>
      <c r="D186" s="12">
        <f t="shared" si="6"/>
        <v>0</v>
      </c>
      <c r="E186" s="14"/>
      <c r="F186" s="35"/>
      <c r="G186" s="35"/>
    </row>
    <row r="187" spans="1:7">
      <c r="A187" s="12" t="s">
        <v>86</v>
      </c>
      <c r="B187" s="33" t="b">
        <v>0</v>
      </c>
      <c r="C187" s="13"/>
      <c r="D187" s="12">
        <f t="shared" si="6"/>
        <v>0</v>
      </c>
      <c r="E187" s="14"/>
      <c r="F187" s="35"/>
      <c r="G187" s="35"/>
    </row>
    <row r="188" spans="1:7">
      <c r="A188" s="12" t="s">
        <v>85</v>
      </c>
      <c r="B188" s="33" t="b">
        <v>0</v>
      </c>
      <c r="C188" s="13"/>
      <c r="D188" s="12">
        <f t="shared" si="6"/>
        <v>0</v>
      </c>
      <c r="E188" s="14"/>
      <c r="F188" s="35"/>
      <c r="G188" s="35"/>
    </row>
    <row r="189" spans="1:7">
      <c r="A189" s="12" t="s">
        <v>84</v>
      </c>
      <c r="B189" s="33" t="b">
        <v>1</v>
      </c>
      <c r="C189" s="13"/>
      <c r="D189" s="12">
        <f t="shared" si="6"/>
        <v>14.28</v>
      </c>
      <c r="E189" s="14"/>
      <c r="F189" s="35"/>
      <c r="G189" s="35"/>
    </row>
    <row r="190" spans="1:7">
      <c r="A190" s="12" t="s">
        <v>83</v>
      </c>
      <c r="B190" s="33" t="b">
        <v>1</v>
      </c>
      <c r="C190" s="13"/>
      <c r="D190" s="12">
        <f t="shared" si="6"/>
        <v>14.28</v>
      </c>
      <c r="E190" s="14"/>
      <c r="F190" s="35"/>
      <c r="G190" s="35"/>
    </row>
    <row r="191" spans="1:7">
      <c r="A191" s="12" t="s">
        <v>82</v>
      </c>
      <c r="B191" s="33" t="b">
        <v>1</v>
      </c>
      <c r="C191" s="13"/>
      <c r="D191" s="12">
        <f t="shared" si="6"/>
        <v>14.28</v>
      </c>
      <c r="E191" s="14"/>
      <c r="F191" s="35"/>
      <c r="G191" s="35"/>
    </row>
    <row r="192" spans="1:7">
      <c r="A192" s="12" t="s">
        <v>263</v>
      </c>
      <c r="B192" s="33">
        <v>2</v>
      </c>
      <c r="C192" s="13">
        <f>IF(B192=1,20,0)</f>
        <v>0</v>
      </c>
      <c r="D192" s="12"/>
      <c r="E192" s="14">
        <f>C192</f>
        <v>0</v>
      </c>
      <c r="F192" s="35"/>
      <c r="G192" s="35"/>
    </row>
    <row r="193" spans="1:7">
      <c r="A193" s="18" t="s">
        <v>81</v>
      </c>
      <c r="B193" s="34">
        <v>1</v>
      </c>
      <c r="C193" s="19">
        <f>IF(B193=1,0,0)</f>
        <v>0</v>
      </c>
      <c r="D193" s="18"/>
      <c r="E193" s="20">
        <f t="shared" ref="E193:E248" si="7">C193</f>
        <v>0</v>
      </c>
      <c r="F193" s="36"/>
      <c r="G193" s="36"/>
    </row>
    <row r="194" spans="1:7">
      <c r="A194" s="18" t="s">
        <v>80</v>
      </c>
      <c r="B194" s="34">
        <v>1</v>
      </c>
      <c r="C194" s="19">
        <f>IF(B194=1,100,IF(B194=2,50,IF(B194=0,0)))</f>
        <v>100</v>
      </c>
      <c r="D194" s="18"/>
      <c r="E194" s="20">
        <f t="shared" si="7"/>
        <v>100</v>
      </c>
      <c r="F194" s="36"/>
      <c r="G194" s="36"/>
    </row>
    <row r="195" spans="1:7">
      <c r="A195" s="12" t="s">
        <v>79</v>
      </c>
      <c r="B195" s="33">
        <v>3</v>
      </c>
      <c r="C195" s="13">
        <f>IF(B195=1,100,IF(B195=2,50,IF(B195=3,20,0)))</f>
        <v>20</v>
      </c>
      <c r="D195" s="12"/>
      <c r="E195" s="14">
        <f t="shared" si="7"/>
        <v>20</v>
      </c>
      <c r="F195" s="35"/>
      <c r="G195" s="35"/>
    </row>
    <row r="196" spans="1:7">
      <c r="A196" s="18" t="s">
        <v>78</v>
      </c>
      <c r="B196" s="34">
        <v>2</v>
      </c>
      <c r="C196" s="19">
        <f>IF(B196=1,0,0)</f>
        <v>0</v>
      </c>
      <c r="D196" s="18"/>
      <c r="E196" s="20">
        <f t="shared" si="7"/>
        <v>0</v>
      </c>
      <c r="F196" s="36"/>
      <c r="G196" s="36"/>
    </row>
    <row r="197" spans="1:7">
      <c r="A197" s="18" t="s">
        <v>77</v>
      </c>
      <c r="B197" s="34" t="b">
        <v>0</v>
      </c>
      <c r="C197" s="19">
        <f>IF(B197=TRUE,33.34,0)</f>
        <v>0</v>
      </c>
      <c r="D197" s="18"/>
      <c r="E197" s="20">
        <f t="shared" si="7"/>
        <v>0</v>
      </c>
      <c r="F197" s="36"/>
      <c r="G197" s="36"/>
    </row>
    <row r="198" spans="1:7">
      <c r="A198" s="18" t="s">
        <v>76</v>
      </c>
      <c r="B198" s="34" t="b">
        <v>0</v>
      </c>
      <c r="C198" s="19">
        <f>IF(B198=TRUE,33.33,0)</f>
        <v>0</v>
      </c>
      <c r="D198" s="18"/>
      <c r="E198" s="20">
        <f t="shared" si="7"/>
        <v>0</v>
      </c>
      <c r="F198" s="36"/>
      <c r="G198" s="36"/>
    </row>
    <row r="199" spans="1:7">
      <c r="A199" s="18" t="s">
        <v>75</v>
      </c>
      <c r="B199" s="34" t="b">
        <v>0</v>
      </c>
      <c r="C199" s="19">
        <f>IF(B199=TRUE,33.33,0)</f>
        <v>0</v>
      </c>
      <c r="D199" s="18"/>
      <c r="E199" s="20">
        <f t="shared" si="7"/>
        <v>0</v>
      </c>
      <c r="F199" s="36"/>
      <c r="G199" s="36"/>
    </row>
    <row r="200" spans="1:7">
      <c r="A200" s="12" t="s">
        <v>74</v>
      </c>
      <c r="B200" s="33">
        <v>2</v>
      </c>
      <c r="C200" s="13">
        <f>IF(B200=1,100,0)</f>
        <v>0</v>
      </c>
      <c r="D200" s="12"/>
      <c r="E200" s="14">
        <f t="shared" si="7"/>
        <v>0</v>
      </c>
      <c r="F200" s="35"/>
      <c r="G200" s="35"/>
    </row>
    <row r="201" spans="1:7">
      <c r="A201" s="18" t="s">
        <v>73</v>
      </c>
      <c r="B201" s="34">
        <v>1</v>
      </c>
      <c r="C201" s="19">
        <f>IF(B201=1,100,0)</f>
        <v>100</v>
      </c>
      <c r="D201" s="18"/>
      <c r="E201" s="20">
        <f t="shared" si="7"/>
        <v>100</v>
      </c>
      <c r="F201" s="36"/>
      <c r="G201" s="36"/>
    </row>
    <row r="202" spans="1:7">
      <c r="A202" s="12" t="s">
        <v>72</v>
      </c>
      <c r="B202" s="33">
        <v>1</v>
      </c>
      <c r="C202" s="13">
        <f>IF(B202=1,0,0)</f>
        <v>0</v>
      </c>
      <c r="D202" s="12"/>
      <c r="E202" s="14">
        <f t="shared" si="7"/>
        <v>0</v>
      </c>
      <c r="F202" s="35"/>
      <c r="G202" s="35"/>
    </row>
    <row r="203" spans="1:7">
      <c r="A203" s="12" t="s">
        <v>264</v>
      </c>
      <c r="B203" s="33">
        <v>1</v>
      </c>
      <c r="C203" s="13">
        <f>IF(B203=1,70,IF(B203=2,60,IF(B203=3,50,0)))</f>
        <v>70</v>
      </c>
      <c r="D203" s="12"/>
      <c r="E203" s="14">
        <f t="shared" si="7"/>
        <v>70</v>
      </c>
      <c r="F203" s="35"/>
      <c r="G203" s="35"/>
    </row>
    <row r="204" spans="1:7">
      <c r="A204" s="12" t="s">
        <v>71</v>
      </c>
      <c r="B204" s="33">
        <v>1</v>
      </c>
      <c r="C204" s="13">
        <f>IF(B204=1,30,0)</f>
        <v>30</v>
      </c>
      <c r="D204" s="12"/>
      <c r="E204" s="14">
        <f t="shared" si="7"/>
        <v>30</v>
      </c>
      <c r="F204" s="35"/>
      <c r="G204" s="35"/>
    </row>
    <row r="205" spans="1:7">
      <c r="A205" s="18" t="s">
        <v>70</v>
      </c>
      <c r="B205" s="34">
        <v>1</v>
      </c>
      <c r="C205" s="19">
        <f>IF(B205=1,0,0)</f>
        <v>0</v>
      </c>
      <c r="D205" s="18"/>
      <c r="E205" s="20">
        <f t="shared" si="7"/>
        <v>0</v>
      </c>
      <c r="F205" s="36"/>
      <c r="G205" s="36"/>
    </row>
    <row r="206" spans="1:7">
      <c r="A206" s="18" t="s">
        <v>69</v>
      </c>
      <c r="B206" s="34" t="b">
        <v>1</v>
      </c>
      <c r="C206" s="19">
        <f t="shared" ref="C206:C213" si="8">IF(B206=TRUE,12.5,0)</f>
        <v>12.5</v>
      </c>
      <c r="D206" s="18"/>
      <c r="E206" s="20">
        <f t="shared" si="7"/>
        <v>12.5</v>
      </c>
      <c r="F206" s="36"/>
      <c r="G206" s="36"/>
    </row>
    <row r="207" spans="1:7">
      <c r="A207" s="18" t="s">
        <v>68</v>
      </c>
      <c r="B207" s="34" t="b">
        <v>1</v>
      </c>
      <c r="C207" s="19">
        <f t="shared" si="8"/>
        <v>12.5</v>
      </c>
      <c r="D207" s="18"/>
      <c r="E207" s="20">
        <f t="shared" si="7"/>
        <v>12.5</v>
      </c>
      <c r="F207" s="36"/>
      <c r="G207" s="36"/>
    </row>
    <row r="208" spans="1:7">
      <c r="A208" s="18" t="s">
        <v>67</v>
      </c>
      <c r="B208" s="34" t="b">
        <v>0</v>
      </c>
      <c r="C208" s="19">
        <f t="shared" si="8"/>
        <v>0</v>
      </c>
      <c r="D208" s="18"/>
      <c r="E208" s="20">
        <f t="shared" si="7"/>
        <v>0</v>
      </c>
      <c r="F208" s="36"/>
      <c r="G208" s="36"/>
    </row>
    <row r="209" spans="1:7">
      <c r="A209" s="18" t="s">
        <v>66</v>
      </c>
      <c r="B209" s="34" t="b">
        <v>0</v>
      </c>
      <c r="C209" s="19">
        <f t="shared" si="8"/>
        <v>0</v>
      </c>
      <c r="D209" s="18"/>
      <c r="E209" s="20">
        <f t="shared" si="7"/>
        <v>0</v>
      </c>
      <c r="F209" s="36"/>
      <c r="G209" s="36"/>
    </row>
    <row r="210" spans="1:7">
      <c r="A210" s="18" t="s">
        <v>65</v>
      </c>
      <c r="B210" s="34" t="b">
        <v>0</v>
      </c>
      <c r="C210" s="19">
        <f t="shared" si="8"/>
        <v>0</v>
      </c>
      <c r="D210" s="18"/>
      <c r="E210" s="20">
        <f t="shared" si="7"/>
        <v>0</v>
      </c>
      <c r="F210" s="36"/>
      <c r="G210" s="36"/>
    </row>
    <row r="211" spans="1:7">
      <c r="A211" s="18" t="s">
        <v>64</v>
      </c>
      <c r="B211" s="34" t="b">
        <v>1</v>
      </c>
      <c r="C211" s="19">
        <f t="shared" si="8"/>
        <v>12.5</v>
      </c>
      <c r="D211" s="18"/>
      <c r="E211" s="20">
        <f t="shared" si="7"/>
        <v>12.5</v>
      </c>
      <c r="F211" s="36"/>
      <c r="G211" s="36"/>
    </row>
    <row r="212" spans="1:7">
      <c r="A212" s="18" t="s">
        <v>63</v>
      </c>
      <c r="B212" s="34" t="b">
        <v>0</v>
      </c>
      <c r="C212" s="19">
        <f t="shared" si="8"/>
        <v>0</v>
      </c>
      <c r="D212" s="18"/>
      <c r="E212" s="20">
        <f t="shared" si="7"/>
        <v>0</v>
      </c>
      <c r="F212" s="36"/>
      <c r="G212" s="36"/>
    </row>
    <row r="213" spans="1:7">
      <c r="A213" s="18" t="s">
        <v>62</v>
      </c>
      <c r="B213" s="34" t="b">
        <v>1</v>
      </c>
      <c r="C213" s="19">
        <f t="shared" si="8"/>
        <v>12.5</v>
      </c>
      <c r="D213" s="18"/>
      <c r="E213" s="20">
        <f t="shared" si="7"/>
        <v>12.5</v>
      </c>
      <c r="F213" s="36"/>
      <c r="G213" s="36"/>
    </row>
    <row r="214" spans="1:7">
      <c r="A214" s="12" t="s">
        <v>61</v>
      </c>
      <c r="B214" s="33">
        <v>1</v>
      </c>
      <c r="C214" s="13">
        <f>IF(B214=1,0,0)</f>
        <v>0</v>
      </c>
      <c r="D214" s="12"/>
      <c r="E214" s="14">
        <f t="shared" si="7"/>
        <v>0</v>
      </c>
      <c r="F214" s="35"/>
      <c r="G214" s="35"/>
    </row>
    <row r="215" spans="1:7">
      <c r="A215" s="12" t="s">
        <v>60</v>
      </c>
      <c r="B215" s="33" t="b">
        <v>1</v>
      </c>
      <c r="C215" s="13">
        <f>IF(B215=TRUE,33.34,0)</f>
        <v>33.340000000000003</v>
      </c>
      <c r="D215" s="12"/>
      <c r="E215" s="14">
        <f t="shared" si="7"/>
        <v>33.340000000000003</v>
      </c>
      <c r="F215" s="35"/>
      <c r="G215" s="35"/>
    </row>
    <row r="216" spans="1:7">
      <c r="A216" s="12" t="s">
        <v>59</v>
      </c>
      <c r="B216" s="33" t="b">
        <v>1</v>
      </c>
      <c r="C216" s="13">
        <f>IF(B216=TRUE,33.33,0)</f>
        <v>33.33</v>
      </c>
      <c r="D216" s="12"/>
      <c r="E216" s="14">
        <f t="shared" si="7"/>
        <v>33.33</v>
      </c>
      <c r="F216" s="35"/>
      <c r="G216" s="35"/>
    </row>
    <row r="217" spans="1:7">
      <c r="A217" s="12" t="s">
        <v>58</v>
      </c>
      <c r="B217" s="33" t="b">
        <v>1</v>
      </c>
      <c r="C217" s="13">
        <f>IF(B217=TRUE,33.33,0)</f>
        <v>33.33</v>
      </c>
      <c r="D217" s="12"/>
      <c r="E217" s="14">
        <f t="shared" si="7"/>
        <v>33.33</v>
      </c>
      <c r="F217" s="35"/>
      <c r="G217" s="35"/>
    </row>
    <row r="218" spans="1:7">
      <c r="A218" s="18" t="s">
        <v>291</v>
      </c>
      <c r="B218" s="34">
        <v>1</v>
      </c>
      <c r="C218" s="19">
        <f>IF(B218=1,50,0)</f>
        <v>50</v>
      </c>
      <c r="D218" s="18"/>
      <c r="E218" s="20">
        <f t="shared" si="7"/>
        <v>50</v>
      </c>
      <c r="F218" s="36"/>
      <c r="G218" s="36"/>
    </row>
    <row r="219" spans="1:7">
      <c r="A219" s="18" t="s">
        <v>292</v>
      </c>
      <c r="B219" s="34">
        <v>1</v>
      </c>
      <c r="C219" s="19">
        <f>IF(B219=1,50,0)</f>
        <v>50</v>
      </c>
      <c r="D219" s="18"/>
      <c r="E219" s="20">
        <f t="shared" si="7"/>
        <v>50</v>
      </c>
      <c r="F219" s="36"/>
      <c r="G219" s="36"/>
    </row>
    <row r="220" spans="1:7">
      <c r="A220" s="12" t="s">
        <v>293</v>
      </c>
      <c r="B220" s="33">
        <v>2</v>
      </c>
      <c r="C220" s="13">
        <f>IF(B220=1,40,0)</f>
        <v>0</v>
      </c>
      <c r="D220" s="12"/>
      <c r="E220" s="14">
        <f t="shared" si="7"/>
        <v>0</v>
      </c>
      <c r="F220" s="35"/>
      <c r="G220" s="35"/>
    </row>
    <row r="221" spans="1:7">
      <c r="A221" s="12" t="s">
        <v>57</v>
      </c>
      <c r="B221" s="33" t="b">
        <v>1</v>
      </c>
      <c r="C221" s="13">
        <f>IF(B221=TRUE,10,0)</f>
        <v>10</v>
      </c>
      <c r="D221" s="12"/>
      <c r="E221" s="14">
        <f t="shared" si="7"/>
        <v>10</v>
      </c>
      <c r="F221" s="35"/>
      <c r="G221" s="35"/>
    </row>
    <row r="222" spans="1:7">
      <c r="A222" s="12" t="s">
        <v>56</v>
      </c>
      <c r="B222" s="33" t="b">
        <v>0</v>
      </c>
      <c r="C222" s="13">
        <f>IF(B222=TRUE,10,0)</f>
        <v>0</v>
      </c>
      <c r="D222" s="12"/>
      <c r="E222" s="14">
        <f t="shared" si="7"/>
        <v>0</v>
      </c>
      <c r="F222" s="35"/>
      <c r="G222" s="35"/>
    </row>
    <row r="223" spans="1:7">
      <c r="A223" s="12" t="s">
        <v>55</v>
      </c>
      <c r="B223" s="33" t="b">
        <v>1</v>
      </c>
      <c r="C223" s="13">
        <f>IF(B223=TRUE,10,0)</f>
        <v>10</v>
      </c>
      <c r="D223" s="12"/>
      <c r="E223" s="14">
        <f t="shared" si="7"/>
        <v>10</v>
      </c>
      <c r="F223" s="35"/>
      <c r="G223" s="35"/>
    </row>
    <row r="224" spans="1:7">
      <c r="A224" s="12" t="s">
        <v>281</v>
      </c>
      <c r="B224" s="33">
        <v>4</v>
      </c>
      <c r="C224" s="13">
        <f>IF(B224=1,15,IF(B224=2,0,IF(B224=3,15,IF(B224=4,0,0))))</f>
        <v>0</v>
      </c>
      <c r="D224" s="12"/>
      <c r="E224" s="14">
        <f t="shared" si="7"/>
        <v>0</v>
      </c>
      <c r="F224" s="35"/>
      <c r="G224" s="35"/>
    </row>
    <row r="225" spans="1:7">
      <c r="A225" s="12" t="s">
        <v>282</v>
      </c>
      <c r="B225" s="33">
        <v>1</v>
      </c>
      <c r="C225" s="13">
        <f>IF(B225=1,15,IF(B225=2,0,))</f>
        <v>15</v>
      </c>
      <c r="D225" s="12"/>
      <c r="E225" s="14">
        <f t="shared" si="7"/>
        <v>15</v>
      </c>
      <c r="F225" s="35"/>
      <c r="G225" s="35"/>
    </row>
    <row r="226" spans="1:7">
      <c r="A226" s="18" t="s">
        <v>54</v>
      </c>
      <c r="B226" s="34">
        <v>1</v>
      </c>
      <c r="C226" s="19">
        <f>IF(B226=1,50,0)</f>
        <v>50</v>
      </c>
      <c r="D226" s="18"/>
      <c r="E226" s="20">
        <f t="shared" si="7"/>
        <v>50</v>
      </c>
      <c r="F226" s="36"/>
      <c r="G226" s="36"/>
    </row>
    <row r="227" spans="1:7">
      <c r="A227" s="18" t="s">
        <v>53</v>
      </c>
      <c r="B227" s="34">
        <v>1</v>
      </c>
      <c r="C227" s="19">
        <f>IF(B227=1,50,0)</f>
        <v>50</v>
      </c>
      <c r="D227" s="18"/>
      <c r="E227" s="20">
        <f t="shared" si="7"/>
        <v>50</v>
      </c>
      <c r="F227" s="36"/>
      <c r="G227" s="36"/>
    </row>
    <row r="228" spans="1:7">
      <c r="A228" s="12" t="s">
        <v>52</v>
      </c>
      <c r="B228" s="33" t="b">
        <v>1</v>
      </c>
      <c r="C228" s="13">
        <f t="shared" ref="C228:C239" si="9">IF(B228=TRUE,6.25,0)</f>
        <v>6.25</v>
      </c>
      <c r="D228" s="12"/>
      <c r="E228" s="14">
        <f t="shared" si="7"/>
        <v>6.25</v>
      </c>
      <c r="F228" s="35"/>
      <c r="G228" s="35"/>
    </row>
    <row r="229" spans="1:7">
      <c r="A229" s="12" t="s">
        <v>51</v>
      </c>
      <c r="B229" s="33" t="b">
        <v>1</v>
      </c>
      <c r="C229" s="13">
        <f t="shared" si="9"/>
        <v>6.25</v>
      </c>
      <c r="D229" s="12"/>
      <c r="E229" s="14">
        <f t="shared" si="7"/>
        <v>6.25</v>
      </c>
      <c r="F229" s="35"/>
      <c r="G229" s="35"/>
    </row>
    <row r="230" spans="1:7">
      <c r="A230" s="12" t="s">
        <v>50</v>
      </c>
      <c r="B230" s="33" t="b">
        <v>1</v>
      </c>
      <c r="C230" s="13">
        <f t="shared" si="9"/>
        <v>6.25</v>
      </c>
      <c r="D230" s="12"/>
      <c r="E230" s="14">
        <f t="shared" si="7"/>
        <v>6.25</v>
      </c>
      <c r="F230" s="35"/>
      <c r="G230" s="35"/>
    </row>
    <row r="231" spans="1:7">
      <c r="A231" s="12" t="s">
        <v>49</v>
      </c>
      <c r="B231" s="33" t="b">
        <v>1</v>
      </c>
      <c r="C231" s="13">
        <f t="shared" si="9"/>
        <v>6.25</v>
      </c>
      <c r="D231" s="12"/>
      <c r="E231" s="14">
        <f t="shared" si="7"/>
        <v>6.25</v>
      </c>
      <c r="F231" s="35"/>
      <c r="G231" s="35"/>
    </row>
    <row r="232" spans="1:7">
      <c r="A232" s="12" t="s">
        <v>48</v>
      </c>
      <c r="B232" s="33" t="b">
        <v>1</v>
      </c>
      <c r="C232" s="13">
        <f t="shared" si="9"/>
        <v>6.25</v>
      </c>
      <c r="D232" s="12"/>
      <c r="E232" s="14">
        <f t="shared" si="7"/>
        <v>6.25</v>
      </c>
      <c r="F232" s="35"/>
      <c r="G232" s="35"/>
    </row>
    <row r="233" spans="1:7">
      <c r="A233" s="12" t="s">
        <v>47</v>
      </c>
      <c r="B233" s="33" t="b">
        <v>1</v>
      </c>
      <c r="C233" s="13">
        <f t="shared" si="9"/>
        <v>6.25</v>
      </c>
      <c r="D233" s="12"/>
      <c r="E233" s="14">
        <f t="shared" si="7"/>
        <v>6.25</v>
      </c>
      <c r="F233" s="35"/>
      <c r="G233" s="35"/>
    </row>
    <row r="234" spans="1:7">
      <c r="A234" s="12" t="s">
        <v>265</v>
      </c>
      <c r="B234" s="33">
        <v>1</v>
      </c>
      <c r="C234" s="13">
        <f>IF(B234=1,18.75,IF(B234=2,0,IF(B234=3,18.75,0)))</f>
        <v>18.75</v>
      </c>
      <c r="D234" s="12"/>
      <c r="E234" s="14">
        <f t="shared" si="7"/>
        <v>18.75</v>
      </c>
      <c r="F234" s="35"/>
      <c r="G234" s="35"/>
    </row>
    <row r="235" spans="1:7">
      <c r="A235" s="12" t="s">
        <v>266</v>
      </c>
      <c r="B235" s="33">
        <v>3</v>
      </c>
      <c r="C235" s="13">
        <f>IF(B235=1,18.75,IF(B235=2,0,IF(B235=3,18.75,0)))</f>
        <v>18.75</v>
      </c>
      <c r="D235" s="12"/>
      <c r="E235" s="14">
        <f t="shared" si="7"/>
        <v>18.75</v>
      </c>
      <c r="F235" s="35"/>
      <c r="G235" s="35"/>
    </row>
    <row r="236" spans="1:7">
      <c r="A236" s="12" t="s">
        <v>46</v>
      </c>
      <c r="B236" s="33" t="b">
        <v>1</v>
      </c>
      <c r="C236" s="13">
        <f t="shared" si="9"/>
        <v>6.25</v>
      </c>
      <c r="D236" s="12"/>
      <c r="E236" s="14">
        <f t="shared" si="7"/>
        <v>6.25</v>
      </c>
      <c r="F236" s="35"/>
      <c r="G236" s="35"/>
    </row>
    <row r="237" spans="1:7">
      <c r="A237" s="12" t="s">
        <v>45</v>
      </c>
      <c r="B237" s="33" t="b">
        <v>1</v>
      </c>
      <c r="C237" s="13">
        <f t="shared" si="9"/>
        <v>6.25</v>
      </c>
      <c r="D237" s="12"/>
      <c r="E237" s="14">
        <f t="shared" si="7"/>
        <v>6.25</v>
      </c>
      <c r="F237" s="35"/>
      <c r="G237" s="35"/>
    </row>
    <row r="238" spans="1:7">
      <c r="A238" s="12" t="s">
        <v>44</v>
      </c>
      <c r="B238" s="33" t="b">
        <v>1</v>
      </c>
      <c r="C238" s="13">
        <f t="shared" si="9"/>
        <v>6.25</v>
      </c>
      <c r="D238" s="12"/>
      <c r="E238" s="14">
        <f t="shared" si="7"/>
        <v>6.25</v>
      </c>
      <c r="F238" s="35"/>
      <c r="G238" s="35"/>
    </row>
    <row r="239" spans="1:7">
      <c r="A239" s="12" t="s">
        <v>43</v>
      </c>
      <c r="B239" s="33" t="b">
        <v>0</v>
      </c>
      <c r="C239" s="13">
        <f t="shared" si="9"/>
        <v>0</v>
      </c>
      <c r="D239" s="12"/>
      <c r="E239" s="14">
        <f t="shared" si="7"/>
        <v>0</v>
      </c>
      <c r="F239" s="35"/>
      <c r="G239" s="35"/>
    </row>
    <row r="240" spans="1:7">
      <c r="A240" s="18" t="s">
        <v>267</v>
      </c>
      <c r="B240" s="34">
        <v>3</v>
      </c>
      <c r="C240" s="19">
        <f>IF(B240=1,100,IF(B240=2,0,IF(B240=3,100,0)))</f>
        <v>100</v>
      </c>
      <c r="D240" s="18"/>
      <c r="E240" s="20">
        <f t="shared" si="7"/>
        <v>100</v>
      </c>
      <c r="F240" s="36"/>
      <c r="G240" s="36"/>
    </row>
    <row r="241" spans="1:7">
      <c r="A241" s="12" t="s">
        <v>42</v>
      </c>
      <c r="B241" s="33">
        <v>3</v>
      </c>
      <c r="C241" s="13">
        <f>IF(B241=1,25,IF(B241=2,25,IF(B241=3,50,0)))</f>
        <v>50</v>
      </c>
      <c r="D241" s="12"/>
      <c r="E241" s="14">
        <f t="shared" si="7"/>
        <v>50</v>
      </c>
      <c r="F241" s="35"/>
      <c r="G241" s="35"/>
    </row>
    <row r="242" spans="1:7">
      <c r="A242" s="12" t="s">
        <v>41</v>
      </c>
      <c r="B242" s="33">
        <v>2</v>
      </c>
      <c r="C242" s="13">
        <f>IF(B242=1,25,0)</f>
        <v>0</v>
      </c>
      <c r="D242" s="12"/>
      <c r="E242" s="14">
        <f t="shared" si="7"/>
        <v>0</v>
      </c>
      <c r="F242" s="35"/>
      <c r="G242" s="35"/>
    </row>
    <row r="243" spans="1:7">
      <c r="A243" s="12" t="s">
        <v>40</v>
      </c>
      <c r="B243" s="33">
        <v>1</v>
      </c>
      <c r="C243" s="13">
        <f>IF(B243=1,25,0)</f>
        <v>25</v>
      </c>
      <c r="D243" s="12"/>
      <c r="E243" s="14">
        <f t="shared" si="7"/>
        <v>25</v>
      </c>
      <c r="F243" s="35"/>
      <c r="G243" s="35"/>
    </row>
    <row r="244" spans="1:7">
      <c r="A244" s="18" t="s">
        <v>39</v>
      </c>
      <c r="B244" s="34">
        <v>2</v>
      </c>
      <c r="C244" s="19">
        <f>IF(B244=1,20,IF(B244=2,10,IF(B244=3,0,0)))</f>
        <v>10</v>
      </c>
      <c r="D244" s="18"/>
      <c r="E244" s="20">
        <f t="shared" si="7"/>
        <v>10</v>
      </c>
      <c r="F244" s="36"/>
      <c r="G244" s="36"/>
    </row>
    <row r="245" spans="1:7">
      <c r="A245" s="18" t="s">
        <v>268</v>
      </c>
      <c r="B245" s="34">
        <v>3</v>
      </c>
      <c r="C245" s="19">
        <f>IF(B245=1,20,IF(B245=2,10,IF(B245=3,0,)))</f>
        <v>0</v>
      </c>
      <c r="D245" s="18"/>
      <c r="E245" s="20">
        <f t="shared" si="7"/>
        <v>0</v>
      </c>
      <c r="F245" s="36"/>
      <c r="G245" s="36"/>
    </row>
    <row r="246" spans="1:7">
      <c r="A246" s="18" t="s">
        <v>269</v>
      </c>
      <c r="B246" s="34">
        <v>1</v>
      </c>
      <c r="C246" s="19">
        <f>IF(B246=1,10,0)</f>
        <v>10</v>
      </c>
      <c r="D246" s="18"/>
      <c r="E246" s="20">
        <f t="shared" si="7"/>
        <v>10</v>
      </c>
      <c r="F246" s="36"/>
      <c r="G246" s="36"/>
    </row>
    <row r="247" spans="1:7">
      <c r="A247" s="18" t="s">
        <v>270</v>
      </c>
      <c r="B247" s="34">
        <v>3</v>
      </c>
      <c r="C247" s="19">
        <f>IF(B247=1,50,IF(B247=2,50,IF(B247=3,25,IF(B247=4,0,0))))</f>
        <v>25</v>
      </c>
      <c r="D247" s="18"/>
      <c r="E247" s="20">
        <f t="shared" si="7"/>
        <v>25</v>
      </c>
      <c r="F247" s="36"/>
      <c r="G247" s="36"/>
    </row>
    <row r="248" spans="1:7">
      <c r="A248" s="12" t="s">
        <v>38</v>
      </c>
      <c r="B248" s="33">
        <v>1</v>
      </c>
      <c r="C248" s="13">
        <f>IF(B248=1,0,0)</f>
        <v>0</v>
      </c>
      <c r="D248" s="12"/>
      <c r="E248" s="14">
        <f t="shared" si="7"/>
        <v>0</v>
      </c>
      <c r="F248" s="35"/>
      <c r="G248" s="35"/>
    </row>
    <row r="249" spans="1:7">
      <c r="A249" s="12" t="s">
        <v>37</v>
      </c>
      <c r="B249" s="33" t="b">
        <v>0</v>
      </c>
      <c r="C249" s="13">
        <f>IF(SUM($D$249:$D$251)&gt;=200,100,IF(SUM($D$249:$D$251)=60,60,0))</f>
        <v>60</v>
      </c>
      <c r="D249" s="13" t="b">
        <f>IF(AND(B$249=TRUE,B$250=FALSE,B$251=FALSE),60,IF(OR(AND(B$249=TRUE,B$250=TRUE,B$251=FALSE),AND(B$249=TRUE,B$250=FALSE,B$251=TRUE),AND(B$249=TRUE,B$250=TRUE,B$251=TRUE)),100))</f>
        <v>0</v>
      </c>
      <c r="E249" s="14">
        <f>C249</f>
        <v>60</v>
      </c>
      <c r="F249" s="35"/>
      <c r="G249" s="35"/>
    </row>
    <row r="250" spans="1:7">
      <c r="A250" s="12" t="s">
        <v>36</v>
      </c>
      <c r="B250" s="33" t="b">
        <v>0</v>
      </c>
      <c r="C250" s="13"/>
      <c r="D250" s="13" t="b">
        <f>IF(AND(B$249=FALSE,B$250=TRUE,B$251=FALSE),60,IF(OR(AND(B$249=TRUE,B$250=TRUE,B$251=FALSE),AND(B$249=FALSE,B$250=TRUE,B$251=TRUE),AND(B$249=TRUE,B$250=TRUE,B$251=TRUE)),100))</f>
        <v>0</v>
      </c>
      <c r="E250" s="14"/>
      <c r="F250" s="35"/>
      <c r="G250" s="35"/>
    </row>
    <row r="251" spans="1:7">
      <c r="A251" s="12" t="s">
        <v>35</v>
      </c>
      <c r="B251" s="33" t="b">
        <v>1</v>
      </c>
      <c r="C251" s="13"/>
      <c r="D251" s="13">
        <f>IF(AND(B$249=FALSE,B$250=FALSE,B$251=TRUE),60,IF(OR(AND(B$249=TRUE,B$250=FALSE,B$251=TRUE),AND(B$249=FALSE,B$250=TRUE,B$251=TRUE),AND(B$249=TRUE,B$250=TRUE,B$251=TRUE)),100))</f>
        <v>60</v>
      </c>
      <c r="E251" s="14"/>
      <c r="F251" s="35"/>
      <c r="G251" s="35"/>
    </row>
    <row r="252" spans="1:7">
      <c r="A252" s="18" t="s">
        <v>34</v>
      </c>
      <c r="B252" s="34">
        <v>1</v>
      </c>
      <c r="C252" s="19">
        <f>IF(B252=1,0,0)</f>
        <v>0</v>
      </c>
      <c r="D252" s="18"/>
      <c r="E252" s="20">
        <f>C252</f>
        <v>0</v>
      </c>
      <c r="F252" s="36"/>
      <c r="G252" s="36"/>
    </row>
    <row r="253" spans="1:7">
      <c r="A253" s="18" t="s">
        <v>271</v>
      </c>
      <c r="B253" s="34">
        <v>3</v>
      </c>
      <c r="C253" s="19">
        <f>IF(B253=1,100,IF(B253=2,60,IF(B253=3,30,)))</f>
        <v>30</v>
      </c>
      <c r="D253" s="18"/>
      <c r="E253" s="20">
        <f t="shared" ref="E253:E298" si="10">C253</f>
        <v>30</v>
      </c>
      <c r="F253" s="36"/>
      <c r="G253" s="36"/>
    </row>
    <row r="254" spans="1:7">
      <c r="A254" s="12" t="s">
        <v>33</v>
      </c>
      <c r="B254" s="33">
        <v>1</v>
      </c>
      <c r="C254" s="13">
        <f>IF(B254=1,0,0)</f>
        <v>0</v>
      </c>
      <c r="D254" s="12"/>
      <c r="E254" s="14">
        <f t="shared" si="10"/>
        <v>0</v>
      </c>
      <c r="F254" s="35"/>
      <c r="G254" s="35"/>
    </row>
    <row r="255" spans="1:7">
      <c r="A255" s="12" t="s">
        <v>32</v>
      </c>
      <c r="B255" s="33" t="b">
        <v>1</v>
      </c>
      <c r="C255" s="13">
        <f t="shared" ref="C255:C264" si="11">IF(B255=TRUE,8,0)</f>
        <v>8</v>
      </c>
      <c r="D255" s="12"/>
      <c r="E255" s="14">
        <f t="shared" si="10"/>
        <v>8</v>
      </c>
      <c r="F255" s="35"/>
      <c r="G255" s="35"/>
    </row>
    <row r="256" spans="1:7">
      <c r="A256" s="12" t="s">
        <v>31</v>
      </c>
      <c r="B256" s="33" t="b">
        <v>1</v>
      </c>
      <c r="C256" s="13">
        <f t="shared" si="11"/>
        <v>8</v>
      </c>
      <c r="D256" s="12"/>
      <c r="E256" s="14">
        <f t="shared" si="10"/>
        <v>8</v>
      </c>
      <c r="F256" s="35"/>
      <c r="G256" s="35"/>
    </row>
    <row r="257" spans="1:7">
      <c r="A257" s="12" t="s">
        <v>30</v>
      </c>
      <c r="B257" s="33" t="b">
        <v>1</v>
      </c>
      <c r="C257" s="13">
        <f t="shared" si="11"/>
        <v>8</v>
      </c>
      <c r="D257" s="12"/>
      <c r="E257" s="14">
        <f t="shared" si="10"/>
        <v>8</v>
      </c>
      <c r="F257" s="35"/>
      <c r="G257" s="35"/>
    </row>
    <row r="258" spans="1:7">
      <c r="A258" s="12" t="s">
        <v>29</v>
      </c>
      <c r="B258" s="33" t="b">
        <v>1</v>
      </c>
      <c r="C258" s="13">
        <f t="shared" si="11"/>
        <v>8</v>
      </c>
      <c r="D258" s="12"/>
      <c r="E258" s="14">
        <f t="shared" si="10"/>
        <v>8</v>
      </c>
      <c r="F258" s="35"/>
      <c r="G258" s="35"/>
    </row>
    <row r="259" spans="1:7">
      <c r="A259" s="12" t="s">
        <v>28</v>
      </c>
      <c r="B259" s="33" t="b">
        <v>1</v>
      </c>
      <c r="C259" s="13">
        <f t="shared" si="11"/>
        <v>8</v>
      </c>
      <c r="D259" s="12"/>
      <c r="E259" s="14">
        <f t="shared" si="10"/>
        <v>8</v>
      </c>
      <c r="F259" s="35"/>
      <c r="G259" s="35"/>
    </row>
    <row r="260" spans="1:7">
      <c r="A260" s="12" t="s">
        <v>27</v>
      </c>
      <c r="B260" s="33" t="b">
        <v>0</v>
      </c>
      <c r="C260" s="13">
        <f t="shared" si="11"/>
        <v>0</v>
      </c>
      <c r="D260" s="12"/>
      <c r="E260" s="14">
        <f t="shared" si="10"/>
        <v>0</v>
      </c>
      <c r="F260" s="35"/>
      <c r="G260" s="35"/>
    </row>
    <row r="261" spans="1:7">
      <c r="A261" s="12" t="s">
        <v>26</v>
      </c>
      <c r="B261" s="33" t="b">
        <v>1</v>
      </c>
      <c r="C261" s="13">
        <f t="shared" si="11"/>
        <v>8</v>
      </c>
      <c r="D261" s="12"/>
      <c r="E261" s="14">
        <f t="shared" si="10"/>
        <v>8</v>
      </c>
      <c r="F261" s="35"/>
      <c r="G261" s="35"/>
    </row>
    <row r="262" spans="1:7">
      <c r="A262" s="12" t="s">
        <v>25</v>
      </c>
      <c r="B262" s="33" t="b">
        <v>0</v>
      </c>
      <c r="C262" s="13">
        <f t="shared" si="11"/>
        <v>0</v>
      </c>
      <c r="D262" s="12"/>
      <c r="E262" s="14">
        <f t="shared" si="10"/>
        <v>0</v>
      </c>
      <c r="F262" s="35"/>
      <c r="G262" s="35"/>
    </row>
    <row r="263" spans="1:7">
      <c r="A263" s="12" t="s">
        <v>24</v>
      </c>
      <c r="B263" s="33" t="b">
        <v>0</v>
      </c>
      <c r="C263" s="13">
        <f t="shared" si="11"/>
        <v>0</v>
      </c>
      <c r="D263" s="12"/>
      <c r="E263" s="14">
        <f t="shared" si="10"/>
        <v>0</v>
      </c>
      <c r="F263" s="35"/>
      <c r="G263" s="35"/>
    </row>
    <row r="264" spans="1:7">
      <c r="A264" s="12" t="s">
        <v>23</v>
      </c>
      <c r="B264" s="33" t="b">
        <v>0</v>
      </c>
      <c r="C264" s="13">
        <f t="shared" si="11"/>
        <v>0</v>
      </c>
      <c r="D264" s="12"/>
      <c r="E264" s="14">
        <f t="shared" si="10"/>
        <v>0</v>
      </c>
      <c r="F264" s="35"/>
      <c r="G264" s="35"/>
    </row>
    <row r="265" spans="1:7">
      <c r="A265" s="12" t="s">
        <v>22</v>
      </c>
      <c r="B265" s="33" t="b">
        <v>1</v>
      </c>
      <c r="C265" s="13">
        <f>IF(B265=TRUE,10,0)</f>
        <v>10</v>
      </c>
      <c r="D265" s="12"/>
      <c r="E265" s="14">
        <f t="shared" si="10"/>
        <v>10</v>
      </c>
      <c r="F265" s="35"/>
      <c r="G265" s="35"/>
    </row>
    <row r="266" spans="1:7">
      <c r="A266" s="12" t="s">
        <v>21</v>
      </c>
      <c r="B266" s="33" t="b">
        <v>0</v>
      </c>
      <c r="C266" s="13">
        <f>IF(B266=TRUE,10,0)</f>
        <v>0</v>
      </c>
      <c r="D266" s="12"/>
      <c r="E266" s="14">
        <f t="shared" si="10"/>
        <v>0</v>
      </c>
      <c r="F266" s="35"/>
      <c r="G266" s="35"/>
    </row>
    <row r="267" spans="1:7">
      <c r="A267" s="18" t="s">
        <v>294</v>
      </c>
      <c r="B267" s="34">
        <v>1</v>
      </c>
      <c r="C267" s="19">
        <f>IF(B267=1,50,0)</f>
        <v>50</v>
      </c>
      <c r="D267" s="18"/>
      <c r="E267" s="20">
        <f t="shared" si="10"/>
        <v>50</v>
      </c>
      <c r="F267" s="36"/>
      <c r="G267" s="36"/>
    </row>
    <row r="268" spans="1:7">
      <c r="A268" s="18" t="s">
        <v>20</v>
      </c>
      <c r="B268" s="34" t="b">
        <v>1</v>
      </c>
      <c r="C268" s="19">
        <f>IF(B268=TRUE,12.5,0)</f>
        <v>12.5</v>
      </c>
      <c r="D268" s="18"/>
      <c r="E268" s="20">
        <f t="shared" si="10"/>
        <v>12.5</v>
      </c>
      <c r="F268" s="36"/>
      <c r="G268" s="36"/>
    </row>
    <row r="269" spans="1:7">
      <c r="A269" s="18" t="s">
        <v>19</v>
      </c>
      <c r="B269" s="34" t="b">
        <v>1</v>
      </c>
      <c r="C269" s="19">
        <f>IF(B269=TRUE,12.5,0)</f>
        <v>12.5</v>
      </c>
      <c r="D269" s="18"/>
      <c r="E269" s="20">
        <f t="shared" si="10"/>
        <v>12.5</v>
      </c>
      <c r="F269" s="36"/>
      <c r="G269" s="36"/>
    </row>
    <row r="270" spans="1:7">
      <c r="A270" s="18" t="s">
        <v>18</v>
      </c>
      <c r="B270" s="34" t="b">
        <v>1</v>
      </c>
      <c r="C270" s="19">
        <f>IF(B270=TRUE,12.5,0)</f>
        <v>12.5</v>
      </c>
      <c r="D270" s="18"/>
      <c r="E270" s="20">
        <f t="shared" si="10"/>
        <v>12.5</v>
      </c>
      <c r="F270" s="36"/>
      <c r="G270" s="36"/>
    </row>
    <row r="271" spans="1:7">
      <c r="A271" s="18" t="s">
        <v>17</v>
      </c>
      <c r="B271" s="34" t="b">
        <v>1</v>
      </c>
      <c r="C271" s="19">
        <f>IF(B271=TRUE,12.5,0)</f>
        <v>12.5</v>
      </c>
      <c r="D271" s="18"/>
      <c r="E271" s="20">
        <f t="shared" si="10"/>
        <v>12.5</v>
      </c>
      <c r="F271" s="36"/>
      <c r="G271" s="36"/>
    </row>
    <row r="272" spans="1:7">
      <c r="A272" s="12" t="s">
        <v>16</v>
      </c>
      <c r="B272" s="33">
        <v>1</v>
      </c>
      <c r="C272" s="13">
        <f>IF(B272=1,0,0)</f>
        <v>0</v>
      </c>
      <c r="D272" s="12"/>
      <c r="E272" s="14">
        <f t="shared" si="10"/>
        <v>0</v>
      </c>
      <c r="F272" s="35"/>
      <c r="G272" s="35"/>
    </row>
    <row r="273" spans="1:7">
      <c r="A273" s="12" t="s">
        <v>272</v>
      </c>
      <c r="B273" s="33">
        <v>2</v>
      </c>
      <c r="C273" s="13">
        <f>IF(B273=1,33.34,IF(B273=2,10,))</f>
        <v>10</v>
      </c>
      <c r="D273" s="12"/>
      <c r="E273" s="14">
        <f t="shared" si="10"/>
        <v>10</v>
      </c>
      <c r="F273" s="35"/>
      <c r="G273" s="35"/>
    </row>
    <row r="274" spans="1:7">
      <c r="A274" s="12" t="s">
        <v>15</v>
      </c>
      <c r="B274" s="33" t="b">
        <v>0</v>
      </c>
      <c r="C274" s="13">
        <f>IF(B274=TRUE,33.33,0)</f>
        <v>0</v>
      </c>
      <c r="D274" s="12"/>
      <c r="E274" s="14">
        <f t="shared" si="10"/>
        <v>0</v>
      </c>
      <c r="F274" s="35"/>
      <c r="G274" s="35"/>
    </row>
    <row r="275" spans="1:7">
      <c r="A275" s="12" t="s">
        <v>14</v>
      </c>
      <c r="B275" s="33" t="b">
        <v>1</v>
      </c>
      <c r="C275" s="13">
        <f>IF(B274=TRUE,33.33,0)</f>
        <v>0</v>
      </c>
      <c r="D275" s="12"/>
      <c r="E275" s="14">
        <f t="shared" si="10"/>
        <v>0</v>
      </c>
      <c r="F275" s="35"/>
      <c r="G275" s="35"/>
    </row>
    <row r="276" spans="1:7">
      <c r="A276" s="18" t="s">
        <v>13</v>
      </c>
      <c r="B276" s="34">
        <v>1</v>
      </c>
      <c r="C276" s="19">
        <f>IF(B276=1,0,0)</f>
        <v>0</v>
      </c>
      <c r="D276" s="18"/>
      <c r="E276" s="20">
        <f t="shared" si="10"/>
        <v>0</v>
      </c>
      <c r="F276" s="36"/>
      <c r="G276" s="36"/>
    </row>
    <row r="277" spans="1:7">
      <c r="A277" s="18" t="s">
        <v>12</v>
      </c>
      <c r="B277" s="34">
        <v>1</v>
      </c>
      <c r="C277" s="19">
        <f>IF(B277=1,60,0)</f>
        <v>60</v>
      </c>
      <c r="D277" s="18"/>
      <c r="E277" s="20">
        <f t="shared" si="10"/>
        <v>60</v>
      </c>
      <c r="F277" s="36"/>
      <c r="G277" s="36"/>
    </row>
    <row r="278" spans="1:7">
      <c r="A278" s="18" t="s">
        <v>11</v>
      </c>
      <c r="B278" s="34">
        <v>1</v>
      </c>
      <c r="C278" s="19">
        <f>IF(B278=1,40,0)</f>
        <v>40</v>
      </c>
      <c r="D278" s="18"/>
      <c r="E278" s="20">
        <f t="shared" si="10"/>
        <v>40</v>
      </c>
      <c r="F278" s="36"/>
      <c r="G278" s="36"/>
    </row>
    <row r="279" spans="1:7">
      <c r="A279" s="12" t="s">
        <v>10</v>
      </c>
      <c r="B279" s="33" t="b">
        <v>1</v>
      </c>
      <c r="C279" s="13">
        <f>IF(B279=TRUE,25,0)</f>
        <v>25</v>
      </c>
      <c r="D279" s="12"/>
      <c r="E279" s="14">
        <f t="shared" si="10"/>
        <v>25</v>
      </c>
      <c r="F279" s="35"/>
      <c r="G279" s="35"/>
    </row>
    <row r="280" spans="1:7">
      <c r="A280" s="12" t="s">
        <v>9</v>
      </c>
      <c r="B280" s="33" t="b">
        <v>1</v>
      </c>
      <c r="C280" s="13">
        <f>IF(B280=TRUE,25,0)</f>
        <v>25</v>
      </c>
      <c r="D280" s="12"/>
      <c r="E280" s="14">
        <f t="shared" si="10"/>
        <v>25</v>
      </c>
      <c r="F280" s="35"/>
      <c r="G280" s="35"/>
    </row>
    <row r="281" spans="1:7">
      <c r="A281" s="12" t="s">
        <v>8</v>
      </c>
      <c r="B281" s="33" t="b">
        <v>0</v>
      </c>
      <c r="C281" s="13">
        <f>IF(B281=TRUE,25,0)</f>
        <v>0</v>
      </c>
      <c r="D281" s="12"/>
      <c r="E281" s="14">
        <f t="shared" si="10"/>
        <v>0</v>
      </c>
      <c r="F281" s="35"/>
      <c r="G281" s="35"/>
    </row>
    <row r="282" spans="1:7">
      <c r="A282" s="12" t="s">
        <v>7</v>
      </c>
      <c r="B282" s="33" t="b">
        <v>1</v>
      </c>
      <c r="C282" s="13">
        <f>IF(B282=TRUE,25,0)</f>
        <v>25</v>
      </c>
      <c r="D282" s="12"/>
      <c r="E282" s="14">
        <f t="shared" si="10"/>
        <v>25</v>
      </c>
      <c r="F282" s="35"/>
      <c r="G282" s="35"/>
    </row>
    <row r="283" spans="1:7">
      <c r="A283" s="18" t="s">
        <v>6</v>
      </c>
      <c r="B283" s="34">
        <v>1</v>
      </c>
      <c r="C283" s="19">
        <f>IF(B283=1,0,0)</f>
        <v>0</v>
      </c>
      <c r="D283" s="18"/>
      <c r="E283" s="20">
        <f t="shared" si="10"/>
        <v>0</v>
      </c>
      <c r="F283" s="36"/>
      <c r="G283" s="36"/>
    </row>
    <row r="284" spans="1:7">
      <c r="A284" s="18" t="s">
        <v>5</v>
      </c>
      <c r="B284" s="34">
        <v>2</v>
      </c>
      <c r="C284" s="19">
        <f>IF(B284=1,100,IF(B284=2,50,IF(B284=0,0)))</f>
        <v>50</v>
      </c>
      <c r="D284" s="18"/>
      <c r="E284" s="20">
        <f t="shared" si="10"/>
        <v>50</v>
      </c>
      <c r="F284" s="36"/>
      <c r="G284" s="36"/>
    </row>
    <row r="285" spans="1:7">
      <c r="A285" s="12" t="s">
        <v>4</v>
      </c>
      <c r="B285" s="33" t="b">
        <v>1</v>
      </c>
      <c r="C285" s="13">
        <f>IF(B285=TRUE,40,0)</f>
        <v>40</v>
      </c>
      <c r="D285" s="12"/>
      <c r="E285" s="14">
        <f t="shared" si="10"/>
        <v>40</v>
      </c>
      <c r="F285" s="35"/>
      <c r="G285" s="35"/>
    </row>
    <row r="286" spans="1:7">
      <c r="A286" s="12" t="s">
        <v>3</v>
      </c>
      <c r="B286" s="33" t="b">
        <v>0</v>
      </c>
      <c r="C286" s="13">
        <f>IF(B286=TRUE,30,0)</f>
        <v>0</v>
      </c>
      <c r="D286" s="12"/>
      <c r="E286" s="14">
        <f t="shared" si="10"/>
        <v>0</v>
      </c>
      <c r="F286" s="35"/>
      <c r="G286" s="35"/>
    </row>
    <row r="287" spans="1:7">
      <c r="A287" s="12" t="s">
        <v>2</v>
      </c>
      <c r="B287" s="33" t="b">
        <v>0</v>
      </c>
      <c r="C287" s="13">
        <f>IF(B287=TRUE,15,0)</f>
        <v>0</v>
      </c>
      <c r="D287" s="12"/>
      <c r="E287" s="14">
        <f t="shared" si="10"/>
        <v>0</v>
      </c>
      <c r="F287" s="35"/>
      <c r="G287" s="35"/>
    </row>
    <row r="288" spans="1:7">
      <c r="A288" s="12" t="s">
        <v>1</v>
      </c>
      <c r="B288" s="33" t="b">
        <v>1</v>
      </c>
      <c r="C288" s="13">
        <f>IF(B288=TRUE,10,0)</f>
        <v>10</v>
      </c>
      <c r="D288" s="12"/>
      <c r="E288" s="14">
        <f t="shared" si="10"/>
        <v>10</v>
      </c>
      <c r="F288" s="35"/>
      <c r="G288" s="35"/>
    </row>
    <row r="289" spans="1:7">
      <c r="A289" s="12" t="s">
        <v>0</v>
      </c>
      <c r="B289" s="33" t="b">
        <v>0</v>
      </c>
      <c r="C289" s="13">
        <f>IF(B289=TRUE,5,0)</f>
        <v>0</v>
      </c>
      <c r="D289" s="12"/>
      <c r="E289" s="14">
        <f t="shared" si="10"/>
        <v>0</v>
      </c>
      <c r="F289" s="35"/>
      <c r="G289" s="35"/>
    </row>
    <row r="290" spans="1:7">
      <c r="A290" s="15">
        <v>64</v>
      </c>
      <c r="B290" s="33" t="s">
        <v>302</v>
      </c>
      <c r="C290" s="13"/>
      <c r="D290" s="12"/>
      <c r="E290" s="14">
        <f>SUM(E2:E286)</f>
        <v>4588.5700000000006</v>
      </c>
      <c r="F290" s="35"/>
      <c r="G290" s="35"/>
    </row>
    <row r="291" spans="1:7">
      <c r="A291" s="15">
        <v>65</v>
      </c>
      <c r="B291" s="33" t="s">
        <v>302</v>
      </c>
      <c r="C291" s="13"/>
      <c r="D291" s="12"/>
      <c r="E291" s="14"/>
      <c r="F291" s="35"/>
      <c r="G291" s="35"/>
    </row>
    <row r="292" spans="1:7">
      <c r="A292" s="18" t="s">
        <v>273</v>
      </c>
      <c r="B292" s="34">
        <v>1</v>
      </c>
      <c r="C292" s="19">
        <f>IF(B292=1,50,IF(B292=2,30,IF(B292=3,20,IF(B292=4,10,))))</f>
        <v>50</v>
      </c>
      <c r="D292" s="18"/>
      <c r="E292" s="20">
        <f t="shared" si="10"/>
        <v>50</v>
      </c>
      <c r="F292" s="36"/>
      <c r="G292" s="36"/>
    </row>
    <row r="293" spans="1:7">
      <c r="A293" s="18" t="s">
        <v>274</v>
      </c>
      <c r="B293" s="34">
        <v>2</v>
      </c>
      <c r="C293" s="19">
        <f>IF(B293=1,50,IF(B293=2,30,IF(B293=3,0,)))</f>
        <v>30</v>
      </c>
      <c r="D293" s="18"/>
      <c r="E293" s="20">
        <f t="shared" si="10"/>
        <v>30</v>
      </c>
      <c r="F293" s="36"/>
      <c r="G293" s="36"/>
    </row>
    <row r="294" spans="1:7">
      <c r="A294" s="12" t="s">
        <v>275</v>
      </c>
      <c r="B294" s="33">
        <v>1</v>
      </c>
      <c r="C294" s="13">
        <f>IF(B294=1,100,IF(B294=2,0,))</f>
        <v>100</v>
      </c>
      <c r="D294" s="12"/>
      <c r="E294" s="14">
        <f t="shared" si="10"/>
        <v>100</v>
      </c>
      <c r="F294" s="35"/>
      <c r="G294" s="35"/>
    </row>
    <row r="295" spans="1:7">
      <c r="A295" s="15">
        <v>68</v>
      </c>
      <c r="B295" s="33" t="s">
        <v>302</v>
      </c>
      <c r="C295" s="13"/>
      <c r="D295" s="12"/>
      <c r="E295" s="14"/>
      <c r="F295" s="35"/>
      <c r="G295" s="35"/>
    </row>
    <row r="296" spans="1:7">
      <c r="A296" s="18" t="s">
        <v>276</v>
      </c>
      <c r="B296" s="34">
        <v>1</v>
      </c>
      <c r="C296" s="19">
        <f>IF(B296=1,25,IF(B296=2,0,))</f>
        <v>25</v>
      </c>
      <c r="D296" s="18"/>
      <c r="E296" s="20">
        <f t="shared" si="10"/>
        <v>25</v>
      </c>
      <c r="F296" s="36"/>
      <c r="G296" s="36"/>
    </row>
    <row r="297" spans="1:7">
      <c r="A297" s="18" t="s">
        <v>277</v>
      </c>
      <c r="B297" s="34">
        <v>1</v>
      </c>
      <c r="C297" s="19">
        <f>IF(B297=1,25,IF(B297=2,0,))</f>
        <v>25</v>
      </c>
      <c r="D297" s="18"/>
      <c r="E297" s="20">
        <f t="shared" si="10"/>
        <v>25</v>
      </c>
      <c r="F297" s="36"/>
      <c r="G297" s="36"/>
    </row>
    <row r="298" spans="1:7">
      <c r="A298" s="18" t="s">
        <v>278</v>
      </c>
      <c r="B298" s="34">
        <v>1</v>
      </c>
      <c r="C298" s="19">
        <f>IF(B298=1,50,IF(B298=2,0,))</f>
        <v>50</v>
      </c>
      <c r="D298" s="18"/>
      <c r="E298" s="20">
        <f t="shared" si="10"/>
        <v>50</v>
      </c>
      <c r="F298" s="36"/>
      <c r="G298" s="36"/>
    </row>
    <row r="299" spans="1:7">
      <c r="A299" s="1"/>
      <c r="B299" s="3"/>
      <c r="C299" s="3"/>
      <c r="D299" s="1"/>
    </row>
    <row r="300" spans="1:7" s="32" customFormat="1" ht="18" customHeight="1">
      <c r="A300" s="29" t="s">
        <v>305</v>
      </c>
      <c r="B300" s="30"/>
      <c r="C300" s="30">
        <f>SUM(C2:C298)</f>
        <v>4908.5700000000006</v>
      </c>
      <c r="D300" s="29"/>
      <c r="E300" s="30">
        <f>SUM(E2:E298)</f>
        <v>9467.1400000000012</v>
      </c>
      <c r="F300" s="30">
        <f>SUM(F2:F298)</f>
        <v>0</v>
      </c>
      <c r="G300" s="31"/>
    </row>
    <row r="301" spans="1:7" ht="10.9" customHeight="1">
      <c r="A301" s="1"/>
      <c r="B301" s="3"/>
      <c r="C301" s="3"/>
      <c r="D301" s="1"/>
    </row>
    <row r="302" spans="1:7">
      <c r="A302" s="25" t="s">
        <v>303</v>
      </c>
      <c r="B302" s="3"/>
      <c r="C302" s="3"/>
      <c r="D302" s="1"/>
      <c r="G302" s="24" t="s">
        <v>304</v>
      </c>
    </row>
    <row r="303" spans="1:7">
      <c r="A303" s="1"/>
      <c r="B303" s="3"/>
      <c r="C303" s="3"/>
      <c r="D303" s="1"/>
    </row>
    <row r="304" spans="1:7">
      <c r="A304" s="1"/>
      <c r="B304" s="3"/>
      <c r="C304" s="3"/>
      <c r="D304" s="1"/>
    </row>
    <row r="305" spans="1:4">
      <c r="A305" s="1"/>
      <c r="B305" s="3"/>
      <c r="C305" s="3"/>
      <c r="D305" s="1"/>
    </row>
    <row r="306" spans="1:4">
      <c r="A306" s="1"/>
      <c r="B306" s="3"/>
      <c r="C306" s="3"/>
      <c r="D306" s="1"/>
    </row>
    <row r="307" spans="1:4">
      <c r="A307" s="1"/>
      <c r="B307" s="3"/>
      <c r="C307" s="3"/>
      <c r="D307" s="1"/>
    </row>
    <row r="308" spans="1:4">
      <c r="A308" s="1"/>
      <c r="B308" s="3"/>
      <c r="C308" s="3"/>
      <c r="D308" s="1"/>
    </row>
  </sheetData>
  <sheetProtection algorithmName="SHA-512" hashValue="yyRKYu22TEk5uTuO8u7ReTK9k6y11MBdWRM1flrAelr7GAWh9/Y6i4hVNmTsxWADPvL0XcUJ1Iq4DRDcqzH6fQ==" saltValue="QFfwjp+YcebyoBE4RCFgQA==" spinCount="100000" sheet="1" objects="1" scenarios="1"/>
  <phoneticPr fontId="1" type="noConversion"/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1) Resumo do PA</vt:lpstr>
      <vt:lpstr>2) Ações Priorizadass</vt:lpstr>
      <vt:lpstr>Notas</vt:lpstr>
      <vt:lpstr>'1) Resumo do PA'!Area_de_impressao</vt:lpstr>
      <vt:lpstr>'2) Ações Priorizadass'!Area_de_impressao</vt:lpstr>
      <vt:lpstr>DIMENSÕES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Hirota</dc:creator>
  <cp:lastModifiedBy>Leandro Alves Rosa</cp:lastModifiedBy>
  <cp:lastPrinted>2021-04-13T20:10:17Z</cp:lastPrinted>
  <dcterms:created xsi:type="dcterms:W3CDTF">2015-11-16T20:27:51Z</dcterms:created>
  <dcterms:modified xsi:type="dcterms:W3CDTF">2021-04-15T20:51:47Z</dcterms:modified>
</cp:coreProperties>
</file>