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H:\Selo G&amp;S\2020\Documentos Versionados_Em Atualização\Versão Final\Questionários\"/>
    </mc:Choice>
  </mc:AlternateContent>
  <xr:revisionPtr revIDLastSave="0" documentId="13_ncr:1_{79B5F267-0A99-434E-B0CE-401076F733A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umário" sheetId="5" r:id="rId1"/>
    <sheet name="Questionário Singulares Operad." sheetId="1" r:id="rId2"/>
    <sheet name="Formulário Complementar" sheetId="3" r:id="rId3"/>
    <sheet name="Notas" sheetId="4" state="hidden" r:id="rId4"/>
  </sheets>
  <definedNames>
    <definedName name="A">'Questionário Singulares Operad.'!$D$33</definedName>
    <definedName name="A.1">'Questionário Singulares Operad.'!$D$54</definedName>
    <definedName name="A.2">'Questionário Singulares Operad.'!$D$70</definedName>
    <definedName name="A.3">'Questionário Singulares Operad.'!$D$85</definedName>
    <definedName name="A.4">'Questionário Singulares Operad.'!$D$107</definedName>
    <definedName name="A.5">'Questionário Singulares Operad.'!$D$131</definedName>
    <definedName name="A.6">'Questionário Singulares Operad.'!#REF!</definedName>
    <definedName name="A.7">'Questionário Singulares Operad.'!$D$167</definedName>
    <definedName name="A.8">'Questionário Singulares Operad.'!$D$189</definedName>
    <definedName name="_xlnm.Print_Area" localSheetId="2">'Formulário Complementar'!$A$1:$N$128</definedName>
    <definedName name="_xlnm.Print_Area" localSheetId="1">'Questionário Singulares Operad.'!$A$1:$T$1574</definedName>
    <definedName name="_xlnm.Print_Area" localSheetId="0">Sumário!$A$1:$C$104</definedName>
    <definedName name="B">'Questionário Singulares Operad.'!$D$214</definedName>
    <definedName name="B.10">'Questionário Singulares Operad.'!$D$249</definedName>
    <definedName name="B.11">'Questionário Singulares Operad.'!$D$287</definedName>
    <definedName name="B.12">'Questionário Singulares Operad.'!$D$304</definedName>
    <definedName name="B.13">'Questionário Singulares Operad.'!$D$388</definedName>
    <definedName name="B.14">'Questionário Singulares Operad.'!$D$482</definedName>
    <definedName name="B.15">'Questionário Singulares Operad.'!$D$499</definedName>
    <definedName name="B.16">'Questionário Singulares Operad.'!#REF!</definedName>
    <definedName name="B.17">'Questionário Singulares Operad.'!$D$549</definedName>
    <definedName name="B.18">'Questionário Singulares Operad.'!$D$572</definedName>
    <definedName name="B.19">'Questionário Singulares Operad.'!#REF!</definedName>
    <definedName name="B.20">'Questionário Singulares Operad.'!#REF!</definedName>
    <definedName name="B.21">'Questionário Singulares Operad.'!#REF!</definedName>
    <definedName name="B.22">'Questionário Singulares Operad.'!#REF!</definedName>
    <definedName name="B.23">'Questionário Singulares Operad.'!$D$614</definedName>
    <definedName name="B.24">'Questionário Singulares Operad.'!$D$629</definedName>
    <definedName name="B.25">'Questionário Singulares Operad.'!#REF!</definedName>
    <definedName name="B.26">'Questionário Singulares Operad.'!#REF!</definedName>
    <definedName name="B.9">'Questionário Singulares Operad.'!$D$216</definedName>
    <definedName name="C.">'Questionário Singulares Operad.'!$D$646</definedName>
    <definedName name="C.27">'Questionário Singulares Operad.'!$D$648</definedName>
    <definedName name="C.28">'Questionário Singulares Operad.'!#REF!</definedName>
    <definedName name="C.29">'Questionário Singulares Operad.'!$D$666</definedName>
    <definedName name="C.30">'Questionário Singulares Operad.'!$D$683</definedName>
    <definedName name="C.31">'Questionário Singulares Operad.'!$D$707</definedName>
    <definedName name="C.32">'Questionário Singulares Operad.'!$D$731</definedName>
    <definedName name="C.33">'Questionário Singulares Operad.'!$D$804</definedName>
    <definedName name="C.34">'Questionário Singulares Operad.'!#REF!</definedName>
    <definedName name="C.35">'Questionário Singulares Operad.'!#REF!</definedName>
    <definedName name="C.36">'Questionário Singulares Operad.'!#REF!</definedName>
    <definedName name="C.37">'Questionário Singulares Operad.'!$D$848</definedName>
    <definedName name="D.">'Questionário Singulares Operad.'!$D$882</definedName>
    <definedName name="D.38">'Questionário Singulares Operad.'!$D$884</definedName>
    <definedName name="D.39">'Questionário Singulares Operad.'!$D$894</definedName>
    <definedName name="D.40">'Questionário Singulares Operad.'!$D$906</definedName>
    <definedName name="D.41">'Questionário Singulares Operad.'!$D$917</definedName>
    <definedName name="D.42">'Questionário Singulares Operad.'!$D$929</definedName>
    <definedName name="D.43">'Questionário Singulares Operad.'!$D$941</definedName>
    <definedName name="D.44">'Questionário Singulares Operad.'!$D$965</definedName>
    <definedName name="D.45">'Questionário Singulares Operad.'!$D$981</definedName>
    <definedName name="E.">'Questionário Singulares Operad.'!$D$1035</definedName>
    <definedName name="E.46">'Questionário Singulares Operad.'!$D$1037</definedName>
    <definedName name="E.47">'Questionário Singulares Operad.'!$D$1049</definedName>
    <definedName name="E.48">'Questionário Singulares Operad.'!$D$1069</definedName>
    <definedName name="E.49">'Questionário Singulares Operad.'!$D$1105</definedName>
    <definedName name="E.50">'Questionário Singulares Operad.'!#REF!</definedName>
    <definedName name="E.51">'Questionário Singulares Operad.'!$D$1139</definedName>
    <definedName name="E.52">'Questionário Singulares Operad.'!#REF!</definedName>
    <definedName name="E.53">'Questionário Singulares Operad.'!#REF!</definedName>
    <definedName name="E.54">'Questionário Singulares Operad.'!$D$1175</definedName>
    <definedName name="E.55">'Questionário Singulares Operad.'!$D$1192</definedName>
    <definedName name="E.56">'Questionário Singulares Operad.'!$D$1226</definedName>
    <definedName name="E.57">'Questionário Singulares Operad.'!#REF!</definedName>
    <definedName name="F.">'Questionário Singulares Operad.'!$D$1241</definedName>
    <definedName name="F.58">'Questionário Singulares Operad.'!$D$1243</definedName>
    <definedName name="F.59">'Questionário Singulares Operad.'!$D$1264</definedName>
    <definedName name="F.60">'Questionário Singulares Operad.'!$D$1297</definedName>
    <definedName name="F.61">'Questionário Singulares Operad.'!$D$1313</definedName>
    <definedName name="G.">'Questionário Singulares Operad.'!$D$1329</definedName>
    <definedName name="G.62">'Questionário Singulares Operad.'!$D$1331</definedName>
    <definedName name="G.63">'Questionário Singulares Operad.'!$D$1360</definedName>
    <definedName name="G.64">'Questionário Singulares Operad.'!#REF!</definedName>
    <definedName name="G.65">'Questionário Singulares Operad.'!#REF!</definedName>
    <definedName name="G.66">'Questionário Singulares Operad.'!#REF!</definedName>
    <definedName name="H.">'Questionário Singulares Operad.'!$D$1376</definedName>
    <definedName name="H.67">'Questionário Singulares Operad.'!$D$1378</definedName>
    <definedName name="H.68">'Questionário Singulares Operad.'!$D$1397</definedName>
    <definedName name="H.69">'Questionário Singulares Operad.'!$D$1418</definedName>
    <definedName name="H.70">'Questionário Singulares Operad.'!$D$1436</definedName>
    <definedName name="H.71">'Questionário Singulares Operad.'!$D$1452</definedName>
    <definedName name="I.">'Questionário Singulares Operad.'!#REF!</definedName>
    <definedName name="I.72">'Questionário Singulares Operad.'!#REF!</definedName>
    <definedName name="I.73">'Questionário Singulares Operad.'!#REF!</definedName>
    <definedName name="I.74">'Questionário Singulares Operad.'!#REF!</definedName>
    <definedName name="I.75">'Questionário Singulares Operad.'!#REF!</definedName>
    <definedName name="P.">'Questionário Singulares Operad.'!#REF!</definedName>
    <definedName name="Questao_5">'Formulário Complementar'!$B$16</definedName>
    <definedName name="Questão_5___Formação_dos_Conselhos_e_da_Diretoria_Executiva_em_Cooperativismo">'Formulário Complementar'!$B$16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0" i="4" l="1"/>
  <c r="E300" i="4"/>
  <c r="C300" i="4"/>
  <c r="E290" i="4"/>
  <c r="C249" i="4"/>
  <c r="C247" i="4" l="1"/>
  <c r="C244" i="4"/>
  <c r="C241" i="4"/>
  <c r="C240" i="4"/>
  <c r="C71" i="4"/>
  <c r="C69" i="4"/>
  <c r="C52" i="4"/>
  <c r="C153" i="4"/>
  <c r="C161" i="4"/>
  <c r="C163" i="4"/>
  <c r="C169" i="4"/>
  <c r="C170" i="4"/>
  <c r="C171" i="4"/>
  <c r="C172" i="4"/>
  <c r="C183" i="4"/>
  <c r="C195" i="4"/>
  <c r="C203" i="4"/>
  <c r="C224" i="4"/>
  <c r="C235" i="4"/>
  <c r="C234" i="4"/>
  <c r="E195" i="4" l="1"/>
  <c r="E203" i="4"/>
  <c r="E224" i="4"/>
  <c r="E234" i="4"/>
  <c r="E235" i="4"/>
  <c r="E240" i="4"/>
  <c r="E241" i="4"/>
  <c r="E244" i="4"/>
  <c r="E247" i="4"/>
  <c r="E161" i="4"/>
  <c r="E163" i="4"/>
  <c r="E169" i="4"/>
  <c r="E170" i="4"/>
  <c r="E171" i="4"/>
  <c r="E172" i="4"/>
  <c r="E183" i="4"/>
  <c r="E158" i="4"/>
  <c r="E153" i="4"/>
  <c r="E71" i="4"/>
  <c r="E69" i="4"/>
  <c r="E52" i="4"/>
  <c r="C284" i="4" l="1"/>
  <c r="E284" i="4" s="1"/>
  <c r="C194" i="4"/>
  <c r="E194" i="4" s="1"/>
  <c r="C113" i="4"/>
  <c r="E113" i="4" s="1"/>
  <c r="C72" i="4"/>
  <c r="E72" i="4" s="1"/>
  <c r="C27" i="4"/>
  <c r="E27" i="4" s="1"/>
  <c r="C25" i="4"/>
  <c r="E25" i="4" s="1"/>
  <c r="C23" i="4"/>
  <c r="E23" i="4" s="1"/>
  <c r="C22" i="4"/>
  <c r="E22" i="4" s="1"/>
  <c r="C21" i="4"/>
  <c r="E21" i="4" s="1"/>
  <c r="C19" i="4"/>
  <c r="E19" i="4" s="1"/>
  <c r="C18" i="4"/>
  <c r="E18" i="4" s="1"/>
  <c r="C17" i="4"/>
  <c r="E17" i="4" s="1"/>
  <c r="C92" i="4" l="1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E77" i="4" s="1"/>
  <c r="C76" i="4"/>
  <c r="C75" i="4"/>
  <c r="C74" i="4"/>
  <c r="C73" i="4"/>
  <c r="C70" i="4"/>
  <c r="E70" i="4" s="1"/>
  <c r="C68" i="4"/>
  <c r="C67" i="4"/>
  <c r="C66" i="4"/>
  <c r="C65" i="4"/>
  <c r="C64" i="4"/>
  <c r="C63" i="4"/>
  <c r="E63" i="4" s="1"/>
  <c r="C62" i="4"/>
  <c r="E62" i="4" s="1"/>
  <c r="C61" i="4"/>
  <c r="E61" i="4" s="1"/>
  <c r="C60" i="4"/>
  <c r="E60" i="4" s="1"/>
  <c r="C59" i="4"/>
  <c r="E59" i="4" s="1"/>
  <c r="C58" i="4"/>
  <c r="E58" i="4" s="1"/>
  <c r="C57" i="4"/>
  <c r="E57" i="4" s="1"/>
  <c r="C56" i="4"/>
  <c r="E56" i="4" s="1"/>
  <c r="C55" i="4"/>
  <c r="E55" i="4" s="1"/>
  <c r="C54" i="4"/>
  <c r="E54" i="4" s="1"/>
  <c r="C53" i="4"/>
  <c r="E53" i="4" s="1"/>
  <c r="C51" i="4"/>
  <c r="E51" i="4" s="1"/>
  <c r="D67" i="4" l="1"/>
  <c r="D88" i="4"/>
  <c r="E89" i="4" s="1"/>
  <c r="D86" i="4"/>
  <c r="E87" i="4" s="1"/>
  <c r="D78" i="4"/>
  <c r="E79" i="4" s="1"/>
  <c r="E68" i="4"/>
  <c r="D73" i="4"/>
  <c r="E74" i="4" s="1"/>
  <c r="C159" i="4"/>
  <c r="C158" i="4"/>
  <c r="C131" i="4"/>
  <c r="E131" i="4" s="1"/>
  <c r="C130" i="4"/>
  <c r="E130" i="4" s="1"/>
  <c r="C26" i="4" l="1"/>
  <c r="E26" i="4" s="1"/>
  <c r="C121" i="4" l="1"/>
  <c r="E121" i="4" s="1"/>
  <c r="C120" i="4"/>
  <c r="E120" i="4" s="1"/>
  <c r="C119" i="4"/>
  <c r="E119" i="4" s="1"/>
  <c r="C118" i="4"/>
  <c r="E118" i="4" s="1"/>
  <c r="C117" i="4"/>
  <c r="E117" i="4" s="1"/>
  <c r="C116" i="4"/>
  <c r="E116" i="4" s="1"/>
  <c r="C115" i="4"/>
  <c r="E115" i="4" s="1"/>
  <c r="C114" i="4"/>
  <c r="E114" i="4" s="1"/>
  <c r="C94" i="4"/>
  <c r="E94" i="4" s="1"/>
  <c r="C289" i="4"/>
  <c r="E289" i="4" s="1"/>
  <c r="C288" i="4"/>
  <c r="E288" i="4" s="1"/>
  <c r="C287" i="4"/>
  <c r="E287" i="4" s="1"/>
  <c r="C286" i="4"/>
  <c r="E286" i="4" s="1"/>
  <c r="C282" i="4"/>
  <c r="E282" i="4" s="1"/>
  <c r="C281" i="4"/>
  <c r="E281" i="4" s="1"/>
  <c r="C280" i="4"/>
  <c r="E280" i="4" s="1"/>
  <c r="C278" i="4"/>
  <c r="E278" i="4" s="1"/>
  <c r="C277" i="4"/>
  <c r="E277" i="4" s="1"/>
  <c r="C276" i="4"/>
  <c r="E276" i="4" s="1"/>
  <c r="C223" i="4"/>
  <c r="E223" i="4" s="1"/>
  <c r="C222" i="4"/>
  <c r="E222" i="4" s="1"/>
  <c r="C214" i="4"/>
  <c r="E214" i="4" s="1"/>
  <c r="C199" i="4"/>
  <c r="E199" i="4" s="1"/>
  <c r="C198" i="4"/>
  <c r="E198" i="4" s="1"/>
  <c r="C12" i="4"/>
  <c r="E12" i="4" s="1"/>
  <c r="C204" i="4" l="1"/>
  <c r="E204" i="4" s="1"/>
  <c r="C139" i="4"/>
  <c r="E139" i="4" s="1"/>
  <c r="C140" i="4"/>
  <c r="E140" i="4" s="1"/>
  <c r="C141" i="4"/>
  <c r="E141" i="4" s="1"/>
  <c r="C142" i="4"/>
  <c r="E142" i="4" s="1"/>
  <c r="C143" i="4"/>
  <c r="E143" i="4" s="1"/>
  <c r="C144" i="4"/>
  <c r="E144" i="4" s="1"/>
  <c r="C136" i="4"/>
  <c r="E136" i="4" s="1"/>
  <c r="C132" i="4"/>
  <c r="E132" i="4" s="1"/>
  <c r="C265" i="4" l="1"/>
  <c r="E265" i="4" s="1"/>
  <c r="C264" i="4"/>
  <c r="E264" i="4" s="1"/>
  <c r="C263" i="4"/>
  <c r="E263" i="4" s="1"/>
  <c r="C262" i="4"/>
  <c r="E262" i="4" s="1"/>
  <c r="C261" i="4"/>
  <c r="E261" i="4" s="1"/>
  <c r="C260" i="4"/>
  <c r="E260" i="4" s="1"/>
  <c r="C259" i="4"/>
  <c r="E259" i="4" s="1"/>
  <c r="C258" i="4"/>
  <c r="E258" i="4" s="1"/>
  <c r="C257" i="4"/>
  <c r="E257" i="4" s="1"/>
  <c r="C256" i="4"/>
  <c r="E256" i="4" s="1"/>
  <c r="C255" i="4"/>
  <c r="E255" i="4" s="1"/>
  <c r="C99" i="4"/>
  <c r="C98" i="4"/>
  <c r="C97" i="4"/>
  <c r="C96" i="4"/>
  <c r="C95" i="4"/>
  <c r="D97" i="4" l="1"/>
  <c r="D95" i="4"/>
  <c r="E98" i="4" s="1"/>
  <c r="C15" i="4" l="1"/>
  <c r="E15" i="4" s="1"/>
  <c r="C14" i="4"/>
  <c r="E14" i="4" s="1"/>
  <c r="C13" i="4"/>
  <c r="E13" i="4" s="1"/>
  <c r="C9" i="4"/>
  <c r="E9" i="4" s="1"/>
  <c r="C8" i="4"/>
  <c r="E8" i="4" s="1"/>
  <c r="C11" i="4"/>
  <c r="E11" i="4" s="1"/>
  <c r="C10" i="4"/>
  <c r="E10" i="4" s="1"/>
  <c r="C7" i="4"/>
  <c r="E7" i="4" s="1"/>
  <c r="C6" i="4"/>
  <c r="E6" i="4" s="1"/>
  <c r="C5" i="4"/>
  <c r="E5" i="4" s="1"/>
  <c r="C4" i="4"/>
  <c r="E4" i="4" s="1"/>
  <c r="C3" i="4"/>
  <c r="E3" i="4" s="1"/>
  <c r="C2" i="4"/>
  <c r="E2" i="4" s="1"/>
  <c r="C225" i="4" l="1"/>
  <c r="E225" i="4" s="1"/>
  <c r="C133" i="4" l="1"/>
  <c r="E133" i="4" s="1"/>
  <c r="C100" i="4"/>
  <c r="E100" i="4" s="1"/>
  <c r="C296" i="4" l="1"/>
  <c r="E296" i="4" s="1"/>
  <c r="C297" i="4"/>
  <c r="E297" i="4" s="1"/>
  <c r="C298" i="4"/>
  <c r="E298" i="4" s="1"/>
  <c r="C294" i="4"/>
  <c r="E294" i="4" s="1"/>
  <c r="C293" i="4"/>
  <c r="E293" i="4" s="1"/>
  <c r="C292" i="4"/>
  <c r="E292" i="4" s="1"/>
  <c r="C273" i="4"/>
  <c r="E273" i="4" s="1"/>
  <c r="C253" i="4"/>
  <c r="E253" i="4" s="1"/>
  <c r="C246" i="4"/>
  <c r="E246" i="4" s="1"/>
  <c r="C245" i="4"/>
  <c r="E245" i="4" s="1"/>
  <c r="C192" i="4" l="1"/>
  <c r="E192" i="4" s="1"/>
  <c r="C101" i="4"/>
  <c r="E101" i="4" s="1"/>
  <c r="C148" i="4"/>
  <c r="E148" i="4" s="1"/>
  <c r="C147" i="4"/>
  <c r="E147" i="4" s="1"/>
  <c r="C149" i="4"/>
  <c r="E149" i="4" s="1"/>
  <c r="C146" i="4"/>
  <c r="E146" i="4" s="1"/>
  <c r="C150" i="4"/>
  <c r="E150" i="4" s="1"/>
  <c r="C16" i="4" l="1"/>
  <c r="E16" i="4" s="1"/>
  <c r="C20" i="4"/>
  <c r="E20" i="4" s="1"/>
  <c r="C24" i="4"/>
  <c r="E24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8" i="4"/>
  <c r="E38" i="4" s="1"/>
  <c r="C39" i="4"/>
  <c r="E39" i="4" s="1"/>
  <c r="C40" i="4"/>
  <c r="E40" i="4" s="1"/>
  <c r="C41" i="4"/>
  <c r="E41" i="4" s="1"/>
  <c r="C42" i="4"/>
  <c r="E42" i="4" s="1"/>
  <c r="C43" i="4"/>
  <c r="E43" i="4" s="1"/>
  <c r="C44" i="4"/>
  <c r="E44" i="4" s="1"/>
  <c r="C45" i="4"/>
  <c r="E45" i="4" s="1"/>
  <c r="C46" i="4"/>
  <c r="E46" i="4" s="1"/>
  <c r="C47" i="4"/>
  <c r="E47" i="4" s="1"/>
  <c r="C48" i="4"/>
  <c r="E48" i="4" s="1"/>
  <c r="C49" i="4"/>
  <c r="E49" i="4" s="1"/>
  <c r="C50" i="4"/>
  <c r="E50" i="4" s="1"/>
  <c r="C93" i="4"/>
  <c r="E93" i="4" s="1"/>
  <c r="C102" i="4"/>
  <c r="E102" i="4" s="1"/>
  <c r="C103" i="4"/>
  <c r="E103" i="4" s="1"/>
  <c r="C104" i="4"/>
  <c r="E104" i="4" s="1"/>
  <c r="C105" i="4"/>
  <c r="E105" i="4" s="1"/>
  <c r="C106" i="4"/>
  <c r="E106" i="4" s="1"/>
  <c r="C107" i="4"/>
  <c r="E107" i="4" s="1"/>
  <c r="C108" i="4"/>
  <c r="E108" i="4" s="1"/>
  <c r="C109" i="4"/>
  <c r="E109" i="4" s="1"/>
  <c r="C110" i="4"/>
  <c r="E110" i="4" s="1"/>
  <c r="C111" i="4"/>
  <c r="E111" i="4" s="1"/>
  <c r="C112" i="4"/>
  <c r="E112" i="4" s="1"/>
  <c r="C122" i="4"/>
  <c r="E122" i="4" s="1"/>
  <c r="C123" i="4"/>
  <c r="E123" i="4" s="1"/>
  <c r="C124" i="4"/>
  <c r="E124" i="4" s="1"/>
  <c r="C125" i="4"/>
  <c r="E125" i="4" s="1"/>
  <c r="C126" i="4"/>
  <c r="E126" i="4" s="1"/>
  <c r="C127" i="4"/>
  <c r="E127" i="4" s="1"/>
  <c r="C128" i="4"/>
  <c r="E128" i="4" s="1"/>
  <c r="C129" i="4"/>
  <c r="E129" i="4" s="1"/>
  <c r="C134" i="4"/>
  <c r="E134" i="4" s="1"/>
  <c r="C135" i="4"/>
  <c r="E135" i="4" s="1"/>
  <c r="C137" i="4"/>
  <c r="E137" i="4" s="1"/>
  <c r="C138" i="4"/>
  <c r="E138" i="4" s="1"/>
  <c r="C145" i="4"/>
  <c r="E145" i="4" s="1"/>
  <c r="C151" i="4"/>
  <c r="E151" i="4" s="1"/>
  <c r="C152" i="4"/>
  <c r="E152" i="4" s="1"/>
  <c r="C154" i="4"/>
  <c r="C155" i="4"/>
  <c r="C156" i="4"/>
  <c r="C157" i="4"/>
  <c r="C173" i="4"/>
  <c r="E173" i="4" s="1"/>
  <c r="C160" i="4"/>
  <c r="E160" i="4" s="1"/>
  <c r="C162" i="4"/>
  <c r="E162" i="4" s="1"/>
  <c r="C164" i="4"/>
  <c r="E164" i="4" s="1"/>
  <c r="C165" i="4"/>
  <c r="E165" i="4" s="1"/>
  <c r="C166" i="4"/>
  <c r="E166" i="4" s="1"/>
  <c r="C167" i="4"/>
  <c r="E167" i="4" s="1"/>
  <c r="C168" i="4"/>
  <c r="E168" i="4" s="1"/>
  <c r="C174" i="4"/>
  <c r="E174" i="4" s="1"/>
  <c r="C175" i="4"/>
  <c r="E175" i="4" s="1"/>
  <c r="C176" i="4"/>
  <c r="E176" i="4" s="1"/>
  <c r="C177" i="4"/>
  <c r="E177" i="4" s="1"/>
  <c r="C178" i="4"/>
  <c r="E178" i="4" s="1"/>
  <c r="C179" i="4"/>
  <c r="E179" i="4" s="1"/>
  <c r="C180" i="4"/>
  <c r="E180" i="4" s="1"/>
  <c r="C181" i="4"/>
  <c r="E181" i="4" s="1"/>
  <c r="C182" i="4"/>
  <c r="E182" i="4" s="1"/>
  <c r="C184" i="4"/>
  <c r="E184" i="4" s="1"/>
  <c r="D185" i="4"/>
  <c r="D186" i="4"/>
  <c r="D187" i="4"/>
  <c r="D188" i="4"/>
  <c r="D189" i="4"/>
  <c r="D190" i="4"/>
  <c r="D191" i="4"/>
  <c r="C193" i="4"/>
  <c r="E193" i="4" s="1"/>
  <c r="C196" i="4"/>
  <c r="E196" i="4" s="1"/>
  <c r="C197" i="4"/>
  <c r="E197" i="4" s="1"/>
  <c r="C200" i="4"/>
  <c r="E200" i="4" s="1"/>
  <c r="C201" i="4"/>
  <c r="E201" i="4" s="1"/>
  <c r="C202" i="4"/>
  <c r="E202" i="4" s="1"/>
  <c r="C205" i="4"/>
  <c r="E205" i="4" s="1"/>
  <c r="C206" i="4"/>
  <c r="E206" i="4" s="1"/>
  <c r="C207" i="4"/>
  <c r="E207" i="4" s="1"/>
  <c r="C208" i="4"/>
  <c r="E208" i="4" s="1"/>
  <c r="C209" i="4"/>
  <c r="E209" i="4" s="1"/>
  <c r="C210" i="4"/>
  <c r="E210" i="4" s="1"/>
  <c r="C211" i="4"/>
  <c r="E211" i="4" s="1"/>
  <c r="C212" i="4"/>
  <c r="E212" i="4" s="1"/>
  <c r="C213" i="4"/>
  <c r="E213" i="4" s="1"/>
  <c r="C215" i="4"/>
  <c r="E215" i="4" s="1"/>
  <c r="C216" i="4"/>
  <c r="E216" i="4" s="1"/>
  <c r="C217" i="4"/>
  <c r="E217" i="4" s="1"/>
  <c r="C218" i="4"/>
  <c r="E218" i="4" s="1"/>
  <c r="C219" i="4"/>
  <c r="E219" i="4" s="1"/>
  <c r="C220" i="4"/>
  <c r="E220" i="4" s="1"/>
  <c r="C221" i="4"/>
  <c r="E221" i="4" s="1"/>
  <c r="C226" i="4"/>
  <c r="E226" i="4" s="1"/>
  <c r="C227" i="4"/>
  <c r="E227" i="4" s="1"/>
  <c r="C228" i="4"/>
  <c r="E228" i="4" s="1"/>
  <c r="C229" i="4"/>
  <c r="E229" i="4" s="1"/>
  <c r="C230" i="4"/>
  <c r="E230" i="4" s="1"/>
  <c r="C231" i="4"/>
  <c r="E231" i="4" s="1"/>
  <c r="C232" i="4"/>
  <c r="E232" i="4" s="1"/>
  <c r="C233" i="4"/>
  <c r="E233" i="4" s="1"/>
  <c r="C236" i="4"/>
  <c r="E236" i="4" s="1"/>
  <c r="C237" i="4"/>
  <c r="E237" i="4" s="1"/>
  <c r="C238" i="4"/>
  <c r="E238" i="4" s="1"/>
  <c r="C239" i="4"/>
  <c r="E239" i="4" s="1"/>
  <c r="C242" i="4"/>
  <c r="E242" i="4" s="1"/>
  <c r="C243" i="4"/>
  <c r="E243" i="4" s="1"/>
  <c r="C248" i="4"/>
  <c r="E248" i="4" s="1"/>
  <c r="D249" i="4"/>
  <c r="D250" i="4"/>
  <c r="D251" i="4"/>
  <c r="C252" i="4"/>
  <c r="E252" i="4" s="1"/>
  <c r="C254" i="4"/>
  <c r="E254" i="4" s="1"/>
  <c r="C266" i="4"/>
  <c r="E266" i="4" s="1"/>
  <c r="C267" i="4"/>
  <c r="E267" i="4" s="1"/>
  <c r="C268" i="4"/>
  <c r="E268" i="4" s="1"/>
  <c r="C269" i="4"/>
  <c r="E269" i="4" s="1"/>
  <c r="C270" i="4"/>
  <c r="E270" i="4" s="1"/>
  <c r="C271" i="4"/>
  <c r="E271" i="4" s="1"/>
  <c r="C272" i="4"/>
  <c r="E272" i="4" s="1"/>
  <c r="C274" i="4"/>
  <c r="E274" i="4" s="1"/>
  <c r="C275" i="4"/>
  <c r="E275" i="4" s="1"/>
  <c r="C279" i="4"/>
  <c r="E279" i="4" s="1"/>
  <c r="C283" i="4"/>
  <c r="E283" i="4" s="1"/>
  <c r="C285" i="4"/>
  <c r="E285" i="4" s="1"/>
  <c r="D154" i="4" l="1"/>
  <c r="C185" i="4"/>
  <c r="E185" i="4" s="1"/>
  <c r="E249" i="4"/>
  <c r="B1436" i="1"/>
  <c r="B1292" i="1"/>
  <c r="B1228" i="1"/>
  <c r="B867" i="1"/>
  <c r="B646" i="1"/>
  <c r="B214" i="1"/>
  <c r="B33" i="1"/>
  <c r="B15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Eleni Maria dos Santos</author>
  </authors>
  <commentList>
    <comment ref="F1" authorId="0" shapeId="0" xr:uid="{85A06424-702E-44F5-9E7F-51CB09B817E6}">
      <text>
        <r>
          <rPr>
            <b/>
            <sz val="9"/>
            <color indexed="81"/>
            <rFont val="Segoe UI"/>
            <family val="2"/>
          </rPr>
          <t xml:space="preserve">Atenção! </t>
        </r>
        <r>
          <rPr>
            <sz val="9"/>
            <color indexed="81"/>
            <rFont val="Segoe UI"/>
            <family val="2"/>
          </rPr>
          <t>Área de preenchimento exclusivo da Comissão Avaliadora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G1" authorId="0" shapeId="0" xr:uid="{FEC938D9-EFFE-48DD-BDE9-07A4376CFADB}">
      <text>
        <r>
          <rPr>
            <b/>
            <sz val="9"/>
            <color indexed="81"/>
            <rFont val="Segoe UI"/>
            <family val="2"/>
          </rPr>
          <t>Atenção!</t>
        </r>
        <r>
          <rPr>
            <sz val="9"/>
            <color indexed="81"/>
            <rFont val="Segoe UI"/>
            <family val="2"/>
          </rPr>
          <t xml:space="preserve"> Área de preenchimento exclusivo da Comissão Avaliadora.</t>
        </r>
      </text>
    </comment>
  </commentList>
</comments>
</file>

<file path=xl/sharedStrings.xml><?xml version="1.0" encoding="utf-8"?>
<sst xmlns="http://schemas.openxmlformats.org/spreadsheetml/2006/main" count="1197" uniqueCount="972">
  <si>
    <t>Unimed</t>
  </si>
  <si>
    <t>Código</t>
  </si>
  <si>
    <t>A - ÓRGÃOS SOCIAIS</t>
  </si>
  <si>
    <t>Evidências</t>
  </si>
  <si>
    <t>Telefone</t>
  </si>
  <si>
    <t xml:space="preserve">C – FERRAMENTAS E SOLUÇÕES PARA O SISTEMA UNIMED </t>
  </si>
  <si>
    <t>D – COOPERADOS</t>
  </si>
  <si>
    <t>PONTUAÇÃO COMPLEMENTAR</t>
  </si>
  <si>
    <t>Sim</t>
  </si>
  <si>
    <t>Não possui</t>
  </si>
  <si>
    <t>B - GESTÃO ORGANIZACIONAL</t>
  </si>
  <si>
    <t>Se sim, (múltiplas respostas):</t>
  </si>
  <si>
    <t>A Unimed possui planejamento ou controles financeiros?</t>
  </si>
  <si>
    <t>Não, a prestação de contas é apresentada aos cooperados somente na Assembleia Geral Ordinária</t>
  </si>
  <si>
    <t>A Unimed segue a Diretriz Nacional de Comunicação do Sistema Unimed?</t>
  </si>
  <si>
    <t>A Unimed oferece pacote de benefícios aos seus cooperados?</t>
  </si>
  <si>
    <t>Se sim, o pacote inclui (múltiplas respostas):</t>
  </si>
  <si>
    <t>Se sim (múltiplas respostas):</t>
  </si>
  <si>
    <t>Se sim (assinale apenas uma alternativa):</t>
  </si>
  <si>
    <t>E – COLABORADORES</t>
  </si>
  <si>
    <t>A Unimed possui um processo estruturado de comunicação interna?</t>
  </si>
  <si>
    <t xml:space="preserve">F – BENEFICIÁRIOS </t>
  </si>
  <si>
    <t xml:space="preserve">G – FORNECEDORES </t>
  </si>
  <si>
    <t>E-mail</t>
  </si>
  <si>
    <t>1. Assembleia Geral</t>
  </si>
  <si>
    <t>Não</t>
  </si>
  <si>
    <t xml:space="preserve">10. Elaboração do planejamento estratégico </t>
  </si>
  <si>
    <t xml:space="preserve">12. Sistema de Gestão da Qualidade </t>
  </si>
  <si>
    <t>OU</t>
  </si>
  <si>
    <t>Não se aplica, pois atualmente a Unimed não utiliza as redes sociais</t>
  </si>
  <si>
    <t>c. Só promovemos a educação cooperativista no momento da admissão</t>
  </si>
  <si>
    <t>Sobre o Inventário de Emissões de Gases de Efeito Estufa, a sua Unimed (múltiplas respostas):</t>
  </si>
  <si>
    <t>TOTAL</t>
  </si>
  <si>
    <t>Porte</t>
  </si>
  <si>
    <t>Pequeno</t>
  </si>
  <si>
    <t xml:space="preserve">Médio </t>
  </si>
  <si>
    <t>Grande</t>
  </si>
  <si>
    <t>e-mail</t>
  </si>
  <si>
    <t>Nome do colaborador responsável</t>
  </si>
  <si>
    <t>20.1</t>
  </si>
  <si>
    <t>Os Conselhos e a Diretoria executiva possuem formação em Governança?</t>
  </si>
  <si>
    <t>Os Conselhos e a Diretoria executiva possuem formação em Gestão de Cooperativas?</t>
  </si>
  <si>
    <t>6. Formação dos Conselhos e da Diretoria Executiva em Gestão de Cooperativas</t>
  </si>
  <si>
    <t>A Unimed oferece cursos para formação de novas lideranças, visando a renovação dos órgãos de administração e fiscalização?</t>
  </si>
  <si>
    <t>7. Preparação para a renovação dos órgãos de administração e fiscalização</t>
  </si>
  <si>
    <t>O estatuto social da sua Unimed, em relação à composição e a atuação do Conselho de Administração e Diretoria Executiva (assinale apenas uma alternativa):</t>
  </si>
  <si>
    <t>9. Divulgação das estruturas de Governança e Gestão</t>
  </si>
  <si>
    <t>Se sim, sobre cenários analisados para elaboração do planejamento estratégico, foram consultados (múltiplas respostas):</t>
  </si>
  <si>
    <t>A sua Unimed possui Sistema de Gestão da Qualidade (SGQ)?</t>
  </si>
  <si>
    <r>
      <t xml:space="preserve">Sua Unimed </t>
    </r>
    <r>
      <rPr>
        <b/>
        <sz val="10"/>
        <color theme="1"/>
        <rFont val="Calibri"/>
        <family val="2"/>
        <scheme val="major"/>
      </rPr>
      <t>realiza testes</t>
    </r>
    <r>
      <rPr>
        <sz val="10"/>
        <color theme="1"/>
        <rFont val="Calibri"/>
        <family val="2"/>
        <scheme val="major"/>
      </rPr>
      <t xml:space="preserve"> de Controles Internos? </t>
    </r>
  </si>
  <si>
    <r>
      <t xml:space="preserve">Se sim, são </t>
    </r>
    <r>
      <rPr>
        <b/>
        <sz val="10"/>
        <color theme="1"/>
        <rFont val="Calibri Light"/>
        <family val="2"/>
      </rPr>
      <t>formalizados</t>
    </r>
    <r>
      <rPr>
        <sz val="10"/>
        <color theme="1"/>
        <rFont val="Calibri Light"/>
        <family val="2"/>
      </rPr>
      <t xml:space="preserve"> por (múltiplas respostas):</t>
    </r>
  </si>
  <si>
    <t>15. Auditoria Interna</t>
  </si>
  <si>
    <t>Se selecionou a alternativa “a”, o colaborador responsável pela Auditoria Interna possui experiência da função de auditor interno há quanto tempo? (assinale somente uma alternativa)</t>
  </si>
  <si>
    <t>Qual metodologia é utilizada pela sua Unimed (múltiplas respostas)?</t>
  </si>
  <si>
    <t>O Plano Anual de Auditoria Interna é estabelecido com base em (múltiplas respostas):</t>
  </si>
  <si>
    <t>Os relatórios das auditorias são encaminhados para (múltiplas respostas):</t>
  </si>
  <si>
    <t>16. Compliance – Integridade</t>
  </si>
  <si>
    <t xml:space="preserve">17. Planejamento financeiro </t>
  </si>
  <si>
    <t xml:space="preserve">18. Ouvidoria </t>
  </si>
  <si>
    <t xml:space="preserve">19. Atuação Estratégica da Ouvidoria </t>
  </si>
  <si>
    <r>
      <t xml:space="preserve">O </t>
    </r>
    <r>
      <rPr>
        <b/>
        <sz val="10"/>
        <color theme="1"/>
        <rFont val="Calibri"/>
        <family val="2"/>
        <scheme val="minor"/>
      </rPr>
      <t>Ouvidor</t>
    </r>
    <r>
      <rPr>
        <sz val="10"/>
        <color theme="1"/>
        <rFont val="Calibri"/>
        <family val="2"/>
        <scheme val="minor"/>
      </rPr>
      <t xml:space="preserve"> da sua Unimed: (múltiplas respostas)</t>
    </r>
  </si>
  <si>
    <t xml:space="preserve">20. Código de Conduta </t>
  </si>
  <si>
    <t>Para prestar contas, sua Unimed publica Relatórios da Gestão?</t>
  </si>
  <si>
    <t>Se sim, quanto a divulgação do relatório, a Unimed (múltiplas respostas):</t>
  </si>
  <si>
    <t>Sobre documentação legal para autorização de funcionamento, a sede da sua Unimed possui (múltiplas respostas):</t>
  </si>
  <si>
    <t>A Unimed está com o Guia Médico de acordo com a última versão do Manual de Construção disponível na Central da Marca?</t>
  </si>
  <si>
    <t>Sua Unimed produz conteúdo regional, seguindo as diretrizes da marca Unimed?</t>
  </si>
  <si>
    <t>Se sim (assinale somente uma alternativa):</t>
  </si>
  <si>
    <t>A sua Unimed aderiu ao Movimento SomosCoop, utilizando o carimbo/identidade do movimento nas ações direcionadas aos públicos de relacionamento?</t>
  </si>
  <si>
    <t xml:space="preserve">Se sim, para quais públicos foi direcionada alguma ação do movimento? </t>
  </si>
  <si>
    <r>
      <t> </t>
    </r>
    <r>
      <rPr>
        <sz val="10"/>
        <color theme="1"/>
        <rFont val="Calibri"/>
        <family val="2"/>
        <scheme val="minor"/>
      </rPr>
      <t>O Portal Unimed tem duas questões referentes a canais com cooperados: uma de app e outra de área restrita. Não seria relevante vincular estas questões?</t>
    </r>
  </si>
  <si>
    <t>A sua Unimed realiza pesquisa de satisfação com cooperados?</t>
  </si>
  <si>
    <t>Se sim, quais informações são contempladas? (Múltiplas respostas)</t>
  </si>
  <si>
    <t>A Unimed promove mecanismos e possibilita a participação colaborativa de todos os colaboradores na contribuição de melhorias de processos e tomada de decisões (ex.: grupos multidisciplinares, canais eletrônicos para envio de sugestões, banco de ideias, caixa de sugestões, “café” com o presidente ou diretoria, compartilhamento de atas etc.)?</t>
  </si>
  <si>
    <t>A Unimed aplica pesquisas de clima?</t>
  </si>
  <si>
    <t xml:space="preserve">Se sim, sua Unimed desenvolveu plano de ação com base no resultado da última pesquisa, com o objetivo de implementar melhorias? </t>
  </si>
  <si>
    <t>Sua Unimed possui um Programa de Gestão por Competências formalizado?</t>
  </si>
  <si>
    <t>Se sim, em quais processos de Gestão de Pessoas a gestão por competências está presente na sua Unimed (múltiplas respostas)?</t>
  </si>
  <si>
    <t>Sua Unimed possui uma política, diretriz ou programa sobre Diversidade e Inclusão?</t>
  </si>
  <si>
    <t>Sobre o tema Diversidade, a sua Unimed (múltiplas respostas):</t>
  </si>
  <si>
    <t>Se sim, a Unimed monitora indicadores dos treinamentos e faz ajustes no Programa com base nos resultados?</t>
  </si>
  <si>
    <t>SESMT - Serviço de Engenharia, Saúde e Medicina do Trabalho (assinale somente uma alternativa):</t>
  </si>
  <si>
    <t>Sua Unimed possui atenção domiciliar?</t>
  </si>
  <si>
    <t>Assinale a alternativa que corresponde à realidade da sua Unimed (assinale somente uma alternativa):</t>
  </si>
  <si>
    <t>Sua Unimed possui uma política ou diretriz de gestão e/ou homologação de fornecedores?</t>
  </si>
  <si>
    <t>Se sim, assinale (múltiplas respostas):</t>
  </si>
  <si>
    <t>A sua Unimed realiza alguma ação ou evento (cursos, palestras, corridas, caminhadas etc.) relacionadas aos pilares do Movimento (atividades físicas, equilíbrio e alimentação)?</t>
  </si>
  <si>
    <t>A Unimed utiliza a campanha nacional institucional Mude1Hábito?</t>
  </si>
  <si>
    <t>Sobre consumo de energia elétrica, água e/ou papel, sua Unimed (múltiplas respostas):</t>
  </si>
  <si>
    <t>A Unimed faz o gerenciamento dos resíduos gerados?</t>
  </si>
  <si>
    <t>H – SOCIEDADE E MEIO AMBIENTE</t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</si>
  <si>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quando a formação for ministrada pela própria Unimed, além do certificado, a cooperativa deverá enviar:</t>
    </r>
  </si>
  <si>
    <t>10.1</t>
  </si>
  <si>
    <t>Informar a metodologia utilizada na elaboração do planejamento estratégico</t>
  </si>
  <si>
    <r>
      <t>Se selecionar a alternativa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”:</t>
    </r>
  </si>
  <si>
    <r>
      <t xml:space="preserve">Sobre </t>
    </r>
    <r>
      <rPr>
        <b/>
        <sz val="10"/>
        <color theme="1"/>
        <rFont val="Calibri"/>
        <family val="2"/>
        <scheme val="minor"/>
      </rPr>
      <t>monitoramento e revisão</t>
    </r>
    <r>
      <rPr>
        <sz val="10"/>
        <color theme="1"/>
        <rFont val="Calibri"/>
        <family val="2"/>
        <scheme val="minor"/>
      </rPr>
      <t xml:space="preserve"> do planejamento estratégico (múltiplas respostas):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</si>
  <si>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</si>
  <si>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</si>
  <si>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</si>
  <si>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”:</t>
    </r>
  </si>
  <si>
    <t>Listar nome, cargo, telefone, e-mail e tempo de experiência na função (em anos) do(s) auditor(es) internos(s)</t>
  </si>
  <si>
    <t>Nome</t>
  </si>
  <si>
    <t>Cargo</t>
  </si>
  <si>
    <t>Tempo experiência</t>
  </si>
  <si>
    <t>15.1</t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</si>
  <si>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”: 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</si>
  <si>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>”: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</si>
  <si>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y</t>
    </r>
    <r>
      <rPr>
        <sz val="10"/>
        <color theme="1"/>
        <rFont val="Calibri"/>
        <family val="2"/>
        <scheme val="minor"/>
      </rPr>
      <t xml:space="preserve">”: </t>
    </r>
  </si>
  <si>
    <r>
      <rPr>
        <b/>
        <sz val="10"/>
        <color theme="1"/>
        <rFont val="Calibri"/>
        <family val="2"/>
        <scheme val="minor"/>
      </rPr>
      <t xml:space="preserve">7.2. </t>
    </r>
    <r>
      <rPr>
        <sz val="10"/>
        <color theme="1"/>
        <rFont val="Calibri"/>
        <family val="2"/>
        <scheme val="minor"/>
      </rPr>
      <t>Envio da grade/conteúdo de pelo menos um curso ministrado, e também: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</si>
  <si>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</si>
  <si>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”: </t>
    </r>
  </si>
  <si>
    <t>O Plano Anual de Auditoria Interna é aprovado formalmente por (múltiplas respostas):</t>
  </si>
  <si>
    <t>Evidência</t>
  </si>
  <si>
    <r>
      <t>Se selecionar a alternativa “</t>
    </r>
    <r>
      <rPr>
        <b/>
        <sz val="10"/>
        <color theme="1"/>
        <rFont val="Calibri "/>
      </rPr>
      <t>a</t>
    </r>
    <r>
      <rPr>
        <sz val="10"/>
        <color theme="1"/>
        <rFont val="Calibri "/>
      </rPr>
      <t>”:</t>
    </r>
  </si>
  <si>
    <t>16.1</t>
  </si>
  <si>
    <t>Listar o nome, telefone e e-mail do principal responsável pelo Programa de Integridade na Unimed</t>
  </si>
  <si>
    <r>
      <t>Se selecionar as alternativas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”:</t>
    </r>
  </si>
  <si>
    <r>
      <t>Se selecionar as alternativas “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”:</t>
    </r>
  </si>
  <si>
    <r>
      <t>Se selecionar qualquer alternativa de “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</si>
  <si>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”:</t>
    </r>
  </si>
  <si>
    <t>Link de acesso ao Código de Conduta</t>
  </si>
  <si>
    <r>
      <t>Se selecionar a alternativa "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":</t>
    </r>
  </si>
  <si>
    <t>21. Relatório de Gestão e Prestação de Contas</t>
  </si>
  <si>
    <t>21.1</t>
  </si>
  <si>
    <t>Link de acesso ao Relatório de Gestão</t>
  </si>
  <si>
    <r>
      <t>Se selecionar qualquer alternativa de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</si>
  <si>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t>21.3</t>
  </si>
  <si>
    <t>Link do canal de acesso ao Relatório de Gestão</t>
  </si>
  <si>
    <t>22. Ato não cooperativo</t>
  </si>
  <si>
    <t>23. Documentos Legais</t>
  </si>
  <si>
    <r>
      <rPr>
        <b/>
        <sz val="10"/>
        <color theme="1"/>
        <rFont val="Calibri"/>
        <family val="2"/>
        <scheme val="minor"/>
      </rPr>
      <t>23.2.</t>
    </r>
    <r>
      <rPr>
        <sz val="10"/>
        <color theme="1"/>
        <rFont val="Calibri"/>
        <family val="2"/>
        <scheme val="minor"/>
      </rPr>
      <t xml:space="preserve"> Auto de Vistoria do Corpo de Bombeiros (AVCB)</t>
    </r>
  </si>
  <si>
    <r>
      <t xml:space="preserve">Enviar um documento para </t>
    </r>
    <r>
      <rPr>
        <b/>
        <sz val="10"/>
        <color theme="1"/>
        <rFont val="Calibri"/>
        <family val="2"/>
        <scheme val="minor"/>
      </rPr>
      <t>cada item assinalado</t>
    </r>
    <r>
      <rPr>
        <sz val="10"/>
        <color theme="1"/>
        <rFont val="Calibri"/>
        <family val="2"/>
        <scheme val="minor"/>
      </rPr>
      <t>:</t>
    </r>
  </si>
  <si>
    <t>25. Central da Marca Unimed</t>
  </si>
  <si>
    <t>26. Diretriz Nacional de Comunicação do Sistema Unimed</t>
  </si>
  <si>
    <t>27. Guia Médico</t>
  </si>
  <si>
    <t>28. Diretrizes do Guia de Presença em Mídias Digitais do Sistema Unimed</t>
  </si>
  <si>
    <t>33. Movimento SomosCoop</t>
  </si>
  <si>
    <t xml:space="preserve">34. Admissão de novos cooperados </t>
  </si>
  <si>
    <t>35. Organização do quadro de cooperados (OQS)</t>
  </si>
  <si>
    <t>36. Sugestões, críticas e reclamações dos cooperados</t>
  </si>
  <si>
    <t xml:space="preserve">37. Satisfação dos cooperados </t>
  </si>
  <si>
    <t xml:space="preserve">38. Relacionamento com o cooperado </t>
  </si>
  <si>
    <t>40. Formação de cooperados</t>
  </si>
  <si>
    <t xml:space="preserve">41.  Educação cooperativista </t>
  </si>
  <si>
    <t>42.  Comunicação com o cooperado</t>
  </si>
  <si>
    <t>43.  Acesso dos cooperados à prestação de contas do exercício social</t>
  </si>
  <si>
    <t xml:space="preserve">44. Estímulo à gestão participativa dos colaboradores </t>
  </si>
  <si>
    <t>45. Clima Organizacional</t>
  </si>
  <si>
    <t xml:space="preserve">46. Gestão por competências </t>
  </si>
  <si>
    <t xml:space="preserve">47. Comunicação interna </t>
  </si>
  <si>
    <t xml:space="preserve">48. Educação cooperativista </t>
  </si>
  <si>
    <t xml:space="preserve">49. Diversidade e inclusão </t>
  </si>
  <si>
    <t xml:space="preserve">50. Treinamentos </t>
  </si>
  <si>
    <t xml:space="preserve">51. Relações Trabalhistas </t>
  </si>
  <si>
    <t>52. Gestão de terceirizados</t>
  </si>
  <si>
    <t>56. Relacionamento com clientes</t>
  </si>
  <si>
    <t>59. Investimento na Comunidade</t>
  </si>
  <si>
    <t>60. Movimento Mude 1 Hábito</t>
  </si>
  <si>
    <t>61. Consumo de Recursos</t>
  </si>
  <si>
    <t>62. Gestão de Resíduos</t>
  </si>
  <si>
    <t>63. Emissão de Gases do Efeito Estufa</t>
  </si>
  <si>
    <r>
      <t>Se selecionar a alternativa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”:</t>
    </r>
  </si>
  <si>
    <t>De acordo com as alternativas assinaladas:</t>
  </si>
  <si>
    <r>
      <rPr>
        <b/>
        <sz val="10"/>
        <color theme="1"/>
        <rFont val="Calibri"/>
        <family val="2"/>
        <scheme val="minor"/>
      </rPr>
      <t>27.1.</t>
    </r>
    <r>
      <rPr>
        <sz val="10"/>
        <color theme="1"/>
        <rFont val="Calibri"/>
        <family val="2"/>
        <scheme val="minor"/>
      </rPr>
      <t xml:space="preserve"> Enviar o Guia Médico diagramado para conferência das diretrizes.</t>
    </r>
  </si>
  <si>
    <t>27.3</t>
  </si>
  <si>
    <t>Link da localização do Guia Médico Nacional no website da sua Unimed</t>
  </si>
  <si>
    <t>28.1</t>
  </si>
  <si>
    <t>Links de endereços de todas as redes sociais que a sua Unimed está presente</t>
  </si>
  <si>
    <r>
      <t>Se selecionar as alternativas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”:</t>
    </r>
  </si>
  <si>
    <r>
      <t xml:space="preserve">Encaminhar um documento que evidencie a ação realizada com cada público, renomeando as evidências de </t>
    </r>
    <r>
      <rPr>
        <b/>
        <sz val="10"/>
        <color theme="1"/>
        <rFont val="Calibri"/>
        <family val="2"/>
        <scheme val="minor"/>
      </rPr>
      <t>33.1</t>
    </r>
    <r>
      <rPr>
        <sz val="10"/>
        <color theme="1"/>
        <rFont val="Calibri"/>
        <family val="2"/>
        <scheme val="minor"/>
      </rPr>
      <t xml:space="preserve"> à </t>
    </r>
    <r>
      <rPr>
        <b/>
        <sz val="10"/>
        <color theme="1"/>
        <rFont val="Calibri"/>
        <family val="2"/>
        <scheme val="minor"/>
      </rPr>
      <t>33.4</t>
    </r>
    <r>
      <rPr>
        <sz val="10"/>
        <color theme="1"/>
        <rFont val="Calibri"/>
        <family val="2"/>
        <scheme val="minor"/>
      </rPr>
      <t>.</t>
    </r>
  </si>
  <si>
    <r>
      <rPr>
        <b/>
        <sz val="10"/>
        <color theme="1"/>
        <rFont val="Calibri"/>
        <family val="2"/>
        <scheme val="minor"/>
      </rPr>
      <t>40.2.</t>
    </r>
    <r>
      <rPr>
        <sz val="10"/>
        <color theme="1"/>
        <rFont val="Calibri"/>
        <family val="2"/>
        <scheme val="minor"/>
      </rPr>
      <t xml:space="preserve"> Envio da grade/conteúdo de pelo menos um curso ministrado, e também:</t>
    </r>
  </si>
  <si>
    <r>
      <t>Se selecionar alternativa "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":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</si>
  <si>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”, enviar documentos conforme o canal utilizado, considerando os itens a seguir: </t>
    </r>
  </si>
  <si>
    <r>
      <t xml:space="preserve">Se </t>
    </r>
    <r>
      <rPr>
        <b/>
        <sz val="10"/>
        <color theme="1"/>
        <rFont val="Calibri"/>
        <family val="2"/>
        <scheme val="minor"/>
      </rPr>
      <t>site ou Portal Unimed,</t>
    </r>
    <r>
      <rPr>
        <sz val="10"/>
        <color theme="1"/>
        <rFont val="Calibri"/>
        <family val="2"/>
        <scheme val="minor"/>
      </rPr>
      <t xml:space="preserve"> envio de: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</si>
  <si>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”: 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</si>
  <si>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</si>
  <si>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 xml:space="preserve">”: 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</si>
  <si>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”: </t>
    </r>
  </si>
  <si>
    <r>
      <t>Se selecionou as opções “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”: 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</si>
  <si>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”: 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</si>
  <si>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 xml:space="preserve">”: 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</si>
  <si>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 xml:space="preserve">”: </t>
    </r>
  </si>
  <si>
    <r>
      <rPr>
        <b/>
        <sz val="10"/>
        <color theme="1"/>
        <rFont val="Calibri"/>
        <family val="2"/>
        <scheme val="minor"/>
      </rPr>
      <t>48.3.</t>
    </r>
    <r>
      <rPr>
        <sz val="10"/>
        <color theme="1"/>
        <rFont val="Calibri"/>
        <family val="2"/>
        <scheme val="minor"/>
      </rPr>
      <t xml:space="preserve"> Envio de somente um documento (boletim, prints de tela, divulgação de evento etc.) que evidencie uma ação realizada.</t>
    </r>
  </si>
  <si>
    <r>
      <t>Se selecionar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”:</t>
    </r>
  </si>
  <si>
    <r>
      <t>Se selecionou as alternativas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”: 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</si>
  <si>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</si>
  <si>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</si>
  <si>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57.1.</t>
    </r>
    <r>
      <rPr>
        <sz val="10"/>
        <color theme="1"/>
        <rFont val="Calibri"/>
        <family val="2"/>
        <scheme val="minor"/>
      </rPr>
      <t xml:space="preserve"> Envio de Política ou Diretriz de gestão e/ou processo de homologação. </t>
    </r>
  </si>
  <si>
    <r>
      <t>Se selecionar alternativa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": </t>
    </r>
  </si>
  <si>
    <r>
      <t>Se selecionar alternativa "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": </t>
    </r>
  </si>
  <si>
    <r>
      <t>Se selecionar alternativa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":</t>
    </r>
  </si>
  <si>
    <r>
      <t>Se selecionar a alternativa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":</t>
    </r>
  </si>
  <si>
    <r>
      <rPr>
        <b/>
        <sz val="10"/>
        <color theme="1"/>
        <rFont val="Calibri"/>
        <family val="2"/>
        <scheme val="minor"/>
      </rPr>
      <t>62.2.</t>
    </r>
    <r>
      <rPr>
        <sz val="10"/>
        <color theme="1"/>
        <rFont val="Calibri"/>
        <family val="2"/>
        <scheme val="minor"/>
      </rPr>
      <t xml:space="preserve"> Envio de documento que comprove o gerenciamento desses resíduos.</t>
    </r>
  </si>
  <si>
    <r>
      <t>Se selecionar as alternativas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" e/ou "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":</t>
    </r>
  </si>
  <si>
    <r>
      <t>Se selecionar opção “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</si>
  <si>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</si>
  <si>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r>
      <t>Se selecionar qualquer alternativa de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>”:</t>
    </r>
  </si>
  <si>
    <r>
      <t>Se selecionar as alternativas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”:</t>
    </r>
  </si>
  <si>
    <r>
      <t>Se selecionar qualquer alternativa de “</t>
    </r>
    <r>
      <rPr>
        <b/>
        <sz val="10"/>
        <color theme="1"/>
        <rFont val="Calibri"/>
        <family val="2"/>
        <scheme val="minor"/>
      </rPr>
      <t>l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>”:</t>
    </r>
  </si>
  <si>
    <r>
      <t>Se selecionar opções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 xml:space="preserve">”: </t>
    </r>
  </si>
  <si>
    <r>
      <t>Se selecionar opção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</si>
  <si>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</si>
  <si>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>”:</t>
    </r>
  </si>
  <si>
    <r>
      <t>Se selecionar as opções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</si>
  <si>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r>
      <t>Se selecionar qualquer alternativa de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”:</t>
    </r>
  </si>
  <si>
    <r>
      <t>Se selecionar “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>”:</t>
    </r>
  </si>
  <si>
    <t>Link para acesso ao site institucional da sua Unimed</t>
  </si>
  <si>
    <t>38.1</t>
  </si>
  <si>
    <t>Dados do gerente ou pessoa responsável pelo Relacionamento com o Cooperado:</t>
  </si>
  <si>
    <t>Dados do responsável pela comunicação interna:</t>
  </si>
  <si>
    <t>47.1</t>
  </si>
  <si>
    <t>Assinale a alternativa que corresponde à realidade da sua Unimed (assinale apenas uma alternativa):</t>
  </si>
  <si>
    <t>Total de cooperados em 31/12/2019</t>
  </si>
  <si>
    <t>Total de colaboradores em 31/12/2019</t>
  </si>
  <si>
    <t>Total de clientes em 31/12/2019</t>
  </si>
  <si>
    <t>63e</t>
  </si>
  <si>
    <t>63d</t>
  </si>
  <si>
    <t>63c</t>
  </si>
  <si>
    <t>63b</t>
  </si>
  <si>
    <t>63a</t>
  </si>
  <si>
    <t>62c/d</t>
  </si>
  <si>
    <t>62a/b</t>
  </si>
  <si>
    <t>61d</t>
  </si>
  <si>
    <t>61c</t>
  </si>
  <si>
    <t>61b</t>
  </si>
  <si>
    <t>61a</t>
  </si>
  <si>
    <t>60e/f</t>
  </si>
  <si>
    <t>60c/d</t>
  </si>
  <si>
    <t>60a/b</t>
  </si>
  <si>
    <t>59f</t>
  </si>
  <si>
    <t>59e</t>
  </si>
  <si>
    <t>59a</t>
  </si>
  <si>
    <t>58f</t>
  </si>
  <si>
    <t>58e</t>
  </si>
  <si>
    <t>58d</t>
  </si>
  <si>
    <t>58c</t>
  </si>
  <si>
    <t>57n</t>
  </si>
  <si>
    <t>57m</t>
  </si>
  <si>
    <t>57l</t>
  </si>
  <si>
    <t>57k</t>
  </si>
  <si>
    <t>57j</t>
  </si>
  <si>
    <t>57i</t>
  </si>
  <si>
    <t>57h</t>
  </si>
  <si>
    <t>57g</t>
  </si>
  <si>
    <t>57f</t>
  </si>
  <si>
    <t>57e</t>
  </si>
  <si>
    <t>57d</t>
  </si>
  <si>
    <t>57c</t>
  </si>
  <si>
    <t>57a/b</t>
  </si>
  <si>
    <t>56a/b</t>
  </si>
  <si>
    <t>55e</t>
  </si>
  <si>
    <t>55d</t>
  </si>
  <si>
    <t>55c</t>
  </si>
  <si>
    <t>55a/b</t>
  </si>
  <si>
    <t>54a/b/c</t>
  </si>
  <si>
    <t>53f/g</t>
  </si>
  <si>
    <t>53d/e</t>
  </si>
  <si>
    <t>53a/b/c</t>
  </si>
  <si>
    <t>51p</t>
  </si>
  <si>
    <t>51o</t>
  </si>
  <si>
    <t>51n</t>
  </si>
  <si>
    <t>51m</t>
  </si>
  <si>
    <t>51f</t>
  </si>
  <si>
    <t>51e</t>
  </si>
  <si>
    <t>51d</t>
  </si>
  <si>
    <t>51c</t>
  </si>
  <si>
    <t>51b</t>
  </si>
  <si>
    <t>51a</t>
  </si>
  <si>
    <t>50c/d</t>
  </si>
  <si>
    <t>50a/b</t>
  </si>
  <si>
    <t>49e</t>
  </si>
  <si>
    <t>49d</t>
  </si>
  <si>
    <t>49c</t>
  </si>
  <si>
    <t>47e</t>
  </si>
  <si>
    <t>47d</t>
  </si>
  <si>
    <t>47c</t>
  </si>
  <si>
    <t>47a/b</t>
  </si>
  <si>
    <t>46j</t>
  </si>
  <si>
    <t>46i</t>
  </si>
  <si>
    <t>46h</t>
  </si>
  <si>
    <t>46g</t>
  </si>
  <si>
    <t>46f</t>
  </si>
  <si>
    <t>46e</t>
  </si>
  <si>
    <t>46d</t>
  </si>
  <si>
    <t>46c</t>
  </si>
  <si>
    <t>46a/b</t>
  </si>
  <si>
    <t>45f/g</t>
  </si>
  <si>
    <t>45a/b</t>
  </si>
  <si>
    <t>44a/b</t>
  </si>
  <si>
    <t>43a/b</t>
  </si>
  <si>
    <t>42e</t>
  </si>
  <si>
    <t>42d</t>
  </si>
  <si>
    <t>42c</t>
  </si>
  <si>
    <t>42a/b</t>
  </si>
  <si>
    <t>41a/b/c</t>
  </si>
  <si>
    <t>40c/d</t>
  </si>
  <si>
    <t>40a/b</t>
  </si>
  <si>
    <t>39i</t>
  </si>
  <si>
    <t>39h</t>
  </si>
  <si>
    <t>39g</t>
  </si>
  <si>
    <t>39f</t>
  </si>
  <si>
    <t>39e</t>
  </si>
  <si>
    <t>39d</t>
  </si>
  <si>
    <t>39c</t>
  </si>
  <si>
    <t>39a/b</t>
  </si>
  <si>
    <t>38a/b/c</t>
  </si>
  <si>
    <t>37a/b</t>
  </si>
  <si>
    <t>36a/b</t>
  </si>
  <si>
    <t>35a/b</t>
  </si>
  <si>
    <t>34a/b</t>
  </si>
  <si>
    <t>33f</t>
  </si>
  <si>
    <t>33e</t>
  </si>
  <si>
    <t>33d</t>
  </si>
  <si>
    <t>33c</t>
  </si>
  <si>
    <t>33a/b</t>
  </si>
  <si>
    <t>32a/b</t>
  </si>
  <si>
    <t>30a/b</t>
  </si>
  <si>
    <t>28j/k</t>
  </si>
  <si>
    <t>28h/i</t>
  </si>
  <si>
    <t>28g</t>
  </si>
  <si>
    <t>28f</t>
  </si>
  <si>
    <t>28e</t>
  </si>
  <si>
    <t>28d</t>
  </si>
  <si>
    <t>28a/b/c</t>
  </si>
  <si>
    <t>27c/d</t>
  </si>
  <si>
    <t>27a/b</t>
  </si>
  <si>
    <t>26e</t>
  </si>
  <si>
    <t>25f</t>
  </si>
  <si>
    <t>25e</t>
  </si>
  <si>
    <t>25d</t>
  </si>
  <si>
    <t>25c</t>
  </si>
  <si>
    <t>25b</t>
  </si>
  <si>
    <t>25a</t>
  </si>
  <si>
    <t>24a/b</t>
  </si>
  <si>
    <t>23d</t>
  </si>
  <si>
    <t>23c</t>
  </si>
  <si>
    <t>23b</t>
  </si>
  <si>
    <t>23a</t>
  </si>
  <si>
    <t>21k</t>
  </si>
  <si>
    <t>21j</t>
  </si>
  <si>
    <t>21i</t>
  </si>
  <si>
    <t>21h</t>
  </si>
  <si>
    <t>21g</t>
  </si>
  <si>
    <t>21f</t>
  </si>
  <si>
    <t>21e</t>
  </si>
  <si>
    <t>21d</t>
  </si>
  <si>
    <t>21c</t>
  </si>
  <si>
    <t>21a/b</t>
  </si>
  <si>
    <t>20l</t>
  </si>
  <si>
    <t>20k</t>
  </si>
  <si>
    <t>20j</t>
  </si>
  <si>
    <t>20i</t>
  </si>
  <si>
    <t>20h</t>
  </si>
  <si>
    <t>20g</t>
  </si>
  <si>
    <t>20f</t>
  </si>
  <si>
    <t>20e</t>
  </si>
  <si>
    <t>20a/b</t>
  </si>
  <si>
    <t>19j/k</t>
  </si>
  <si>
    <t>19i</t>
  </si>
  <si>
    <t>19h</t>
  </si>
  <si>
    <t>19g</t>
  </si>
  <si>
    <t>19f</t>
  </si>
  <si>
    <t>19e</t>
  </si>
  <si>
    <t>19d</t>
  </si>
  <si>
    <t>19c</t>
  </si>
  <si>
    <t>19b</t>
  </si>
  <si>
    <t>19a</t>
  </si>
  <si>
    <t>18d/e</t>
  </si>
  <si>
    <t>18a/b/c</t>
  </si>
  <si>
    <t>17g</t>
  </si>
  <si>
    <t>17f</t>
  </si>
  <si>
    <t>17e</t>
  </si>
  <si>
    <t>17d</t>
  </si>
  <si>
    <t>17c</t>
  </si>
  <si>
    <t>17a/b</t>
  </si>
  <si>
    <t>16a/b</t>
  </si>
  <si>
    <t>15dd</t>
  </si>
  <si>
    <t>15cc</t>
  </si>
  <si>
    <t>15bb</t>
  </si>
  <si>
    <t>15aa</t>
  </si>
  <si>
    <t>15z</t>
  </si>
  <si>
    <t>15y</t>
  </si>
  <si>
    <t>15x</t>
  </si>
  <si>
    <t>15w</t>
  </si>
  <si>
    <t>15v</t>
  </si>
  <si>
    <t>15u</t>
  </si>
  <si>
    <t>15t</t>
  </si>
  <si>
    <t>15s</t>
  </si>
  <si>
    <t>15r</t>
  </si>
  <si>
    <t>15q</t>
  </si>
  <si>
    <t>15p</t>
  </si>
  <si>
    <t>15n/o</t>
  </si>
  <si>
    <t>ISO não pontua</t>
  </si>
  <si>
    <t>15m</t>
  </si>
  <si>
    <t>15l</t>
  </si>
  <si>
    <t>15k</t>
  </si>
  <si>
    <t>15j</t>
  </si>
  <si>
    <t>15h/i</t>
  </si>
  <si>
    <t>15c/d/e/f/g</t>
  </si>
  <si>
    <t>14m</t>
  </si>
  <si>
    <t>14l</t>
  </si>
  <si>
    <t>14k</t>
  </si>
  <si>
    <t>14j</t>
  </si>
  <si>
    <t>14i</t>
  </si>
  <si>
    <t>14g/h</t>
  </si>
  <si>
    <t>14f</t>
  </si>
  <si>
    <t>14e</t>
  </si>
  <si>
    <t>14d</t>
  </si>
  <si>
    <t>14c</t>
  </si>
  <si>
    <t>14b</t>
  </si>
  <si>
    <t>14a</t>
  </si>
  <si>
    <t>13j</t>
  </si>
  <si>
    <t>13i</t>
  </si>
  <si>
    <t>13h</t>
  </si>
  <si>
    <t>13g</t>
  </si>
  <si>
    <t>13c/d/e/f</t>
  </si>
  <si>
    <t>13a/b</t>
  </si>
  <si>
    <t>12c/d</t>
  </si>
  <si>
    <t>12a/b</t>
  </si>
  <si>
    <t>11g</t>
  </si>
  <si>
    <t>11f</t>
  </si>
  <si>
    <t>11e</t>
  </si>
  <si>
    <t>11d</t>
  </si>
  <si>
    <t>11c</t>
  </si>
  <si>
    <t>11b</t>
  </si>
  <si>
    <t>11a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</si>
  <si>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</si>
  <si>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</si>
  <si>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</si>
  <si>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</si>
  <si>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</si>
  <si>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</si>
  <si>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</si>
  <si>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</si>
  <si>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</si>
  <si>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</si>
  <si>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</si>
  <si>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</si>
  <si>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10a/b</t>
  </si>
  <si>
    <t>9a/b</t>
  </si>
  <si>
    <t>8a/b</t>
  </si>
  <si>
    <t>7c/d</t>
  </si>
  <si>
    <t>7a/b</t>
  </si>
  <si>
    <t>6g/h</t>
  </si>
  <si>
    <t>6e/f</t>
  </si>
  <si>
    <t>6c/d</t>
  </si>
  <si>
    <t>6a/b</t>
  </si>
  <si>
    <t>5g/h</t>
  </si>
  <si>
    <t>5e/f</t>
  </si>
  <si>
    <t>5c/d</t>
  </si>
  <si>
    <t>5a/b</t>
  </si>
  <si>
    <t>4d</t>
  </si>
  <si>
    <t>4c</t>
  </si>
  <si>
    <t>4b</t>
  </si>
  <si>
    <t>4a</t>
  </si>
  <si>
    <t>3d</t>
  </si>
  <si>
    <t>3c</t>
  </si>
  <si>
    <t>3b</t>
  </si>
  <si>
    <t>3a</t>
  </si>
  <si>
    <t>2d</t>
  </si>
  <si>
    <t>2c</t>
  </si>
  <si>
    <t>2b</t>
  </si>
  <si>
    <t>2a</t>
  </si>
  <si>
    <t>1b</t>
  </si>
  <si>
    <t>1a</t>
  </si>
  <si>
    <t>Questão</t>
  </si>
  <si>
    <t>ÓRGÃOS SOCIAIS</t>
  </si>
  <si>
    <t>GESTÃO ORGANIZACIONAL</t>
  </si>
  <si>
    <t>FERRAMENTAS E SOLUÇÕES PARA O SISTEMA UNIMED</t>
  </si>
  <si>
    <t>COOPERADOS</t>
  </si>
  <si>
    <t>COLABORADORES</t>
  </si>
  <si>
    <t>CLIENTES E BENEFICIÁRIOS</t>
  </si>
  <si>
    <t>SOCIEDADE E MEIO AMBIENTE</t>
  </si>
  <si>
    <t>PERFIL DA UNIMED</t>
  </si>
  <si>
    <t>2. Atuação do Conselho de Administração</t>
  </si>
  <si>
    <t>3. Atuação do Conselho Fiscal</t>
  </si>
  <si>
    <t>4. Regulamento ou Regimento para os Conselhos de Administração e Fiscal</t>
  </si>
  <si>
    <t>5. Formação dos Conselhos e da Diretoria Executiva em Governança</t>
  </si>
  <si>
    <t>8. Composição e atuação dos órgãos de administração</t>
  </si>
  <si>
    <t>10. Planejamento Estratégico – Elaboração</t>
  </si>
  <si>
    <t>11. Planejamento Estratégico – Execução: Comunicação e Monitoramento</t>
  </si>
  <si>
    <t>12. Sistema de Gestão da Qualidade</t>
  </si>
  <si>
    <t>13. Gestão de Riscos – Estrutura</t>
  </si>
  <si>
    <t>14. Gestão de Riscos – Controles Internos</t>
  </si>
  <si>
    <t>17. Planejamento Financeiro</t>
  </si>
  <si>
    <t>18. Ouvidoria</t>
  </si>
  <si>
    <t>19. Atuação Estratégica da Ouvidoria</t>
  </si>
  <si>
    <t>20. Código de Conduta</t>
  </si>
  <si>
    <t>24. Auditoria de contas hospitalares (médica e de enfermagem)</t>
  </si>
  <si>
    <t>29. Experiência digital – Aplicativos</t>
  </si>
  <si>
    <t>30. Experiência digital - Website</t>
  </si>
  <si>
    <t>31. Intercâmbio Nacional</t>
  </si>
  <si>
    <t>32. Comitê de Atenção Integral à Saúde (CAS)</t>
  </si>
  <si>
    <t>34. Admissão de novos cooperados</t>
  </si>
  <si>
    <t>37. Satisfação dos cooperados</t>
  </si>
  <si>
    <t>38. Relacionamento com o cooperado</t>
  </si>
  <si>
    <t>39. Remuneração e Benefícios para o cooperado</t>
  </si>
  <si>
    <t>41. Educação cooperativista</t>
  </si>
  <si>
    <t>42. Comunicação com o cooperado</t>
  </si>
  <si>
    <t>43. Acesso dos cooperados à prestação de contas do exercício social</t>
  </si>
  <si>
    <t>44. Estímulo à gestão participativa dos colaboradores</t>
  </si>
  <si>
    <t>46. Gestão por competências</t>
  </si>
  <si>
    <t>47. Comunicação Interna</t>
  </si>
  <si>
    <t>48. Educação cooperativista</t>
  </si>
  <si>
    <t>49. Diversidade e inclusão</t>
  </si>
  <si>
    <t>50. Treinamentos</t>
  </si>
  <si>
    <t>51. Relações Trabalhistas</t>
  </si>
  <si>
    <t>53. Ações de Atenção à Saúde</t>
  </si>
  <si>
    <t>54. Gestão de dados em saúde</t>
  </si>
  <si>
    <t>55. Pesquisa de satisfação com clientes</t>
  </si>
  <si>
    <t>57. Gestão de Fornecedores</t>
  </si>
  <si>
    <t>58. Processo de compras</t>
  </si>
  <si>
    <t>69. Participação em campanhas institucionais oferecidas pela Unimed do Brasil</t>
  </si>
  <si>
    <t>Para obter mais transparência, participação e representatividade dos cooperados nas Assembleias Gerais, a Unimed (múltiplas respostas):</t>
  </si>
  <si>
    <r>
      <t>Se selecionar as alternativas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</si>
  <si>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 xml:space="preserve">1.1. </t>
    </r>
    <r>
      <rPr>
        <sz val="10"/>
        <color theme="1"/>
        <rFont val="Calibri"/>
        <family val="2"/>
        <scheme val="minor"/>
      </rPr>
      <t>Recorte da estrutura curricular do curso ministrado ao cooperado que identifique o assunto Assembleia Geral; ou outro documento que comprove.</t>
    </r>
  </si>
  <si>
    <t>Um ator fundamental das boas práticas de governança cooperativa é o Conselho de Administração, que monitora o trabalho dos gestores e elabora estratégias para desenvolvimento do empreendimento cooperativo. O Conselho de Administração é responsável pela direção estratégica da cooperativa e deve trazer credibilidade, confiança e segurança aos cooperados. Para uma atuação eficiente (múltiplas respostas):</t>
  </si>
  <si>
    <r>
      <t>Se selecionar a alternativa “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”:</t>
    </r>
  </si>
  <si>
    <t>O Conselho Fiscal, subordinado exclusivamente à Assembleia Geral, é um dos mais importantes agentes de fiscalização e controle. A eficácia da atuação do Conselho Fiscal depende de sua independência e imparcialidade na realização dos trabalhos (múltiplas respostas):</t>
  </si>
  <si>
    <t>4. Regulamento ou Regimento para os Conselhos de Administração e Fiscal</t>
  </si>
  <si>
    <t>Sobre os Conselhos de Administração e Fiscal da sua Unimed (múltiplas respostas):</t>
  </si>
  <si>
    <r>
      <t>Se selecionar a alternativa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”:   </t>
    </r>
  </si>
  <si>
    <t>Sobre o Conselho de Administração, (assinale apenas uma alternativa):</t>
  </si>
  <si>
    <t>Sobre o Conselho Fiscal (assinale apenas uma alternativa):</t>
  </si>
  <si>
    <t>Sobre a Diretoria Executiva, (assinale apenas uma alternativa):</t>
  </si>
  <si>
    <r>
      <t>Se selecionar qualquer alternativa de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”: 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</si>
  <si>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Em caso de mudança de composição dos membros dos Conselhos e/ou Diretoria Executiva no ano de 2020, a Unimed poderá considerar, para a evidência 5.1, a composição atual ou a que esteve vigente em 2019.</t>
    </r>
  </si>
  <si>
    <t>(Conteúdo sugerido, por exemplo: gestão cooperativista, governança, legislação e regulamentação da saúde suplementar e regras de monitoramento econômico-financeiro e operacional – ANS, gestão de riscos e sinistralidade e atribuições dos Conselhos de Administração e Fiscal.)</t>
  </si>
  <si>
    <t>Se sim, possui um programa de formação estruturado?</t>
  </si>
  <si>
    <r>
      <t>Se selecionar a alternativa “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”:</t>
    </r>
  </si>
  <si>
    <t>Conforme o canal utilizado, envio de apenas uma evidência:</t>
  </si>
  <si>
    <t>10. Planejamento Estratégico - Elaboração</t>
  </si>
  <si>
    <r>
      <t xml:space="preserve">Sua Unimed possui planejamento estratégico </t>
    </r>
    <r>
      <rPr>
        <b/>
        <sz val="10"/>
        <color rgb="FF000000"/>
        <rFont val="Calibri"/>
        <family val="2"/>
        <scheme val="minor"/>
      </rPr>
      <t>implementado</t>
    </r>
    <r>
      <rPr>
        <sz val="10"/>
        <color rgb="FF000000"/>
        <rFont val="Calibri"/>
        <family val="2"/>
        <scheme val="minor"/>
      </rPr>
      <t>?</t>
    </r>
  </si>
  <si>
    <r>
      <t xml:space="preserve">Se sim, sobre o </t>
    </r>
    <r>
      <rPr>
        <b/>
        <sz val="10"/>
        <color theme="1"/>
        <rFont val="Calibri"/>
        <family val="2"/>
        <scheme val="minor"/>
      </rPr>
      <t xml:space="preserve">processo de elaboração </t>
    </r>
    <r>
      <rPr>
        <sz val="10"/>
        <color theme="1"/>
        <rFont val="Calibri"/>
        <family val="2"/>
        <scheme val="minor"/>
      </rPr>
      <t>do planejamento (múltiplas respostas):</t>
    </r>
  </si>
  <si>
    <r>
      <t xml:space="preserve">Se sim, sobre </t>
    </r>
    <r>
      <rPr>
        <b/>
        <sz val="10"/>
        <color rgb="FF000000"/>
        <rFont val="Calibri"/>
        <family val="2"/>
        <scheme val="minor"/>
      </rPr>
      <t>consulta aos públicos de relacionamento</t>
    </r>
    <r>
      <rPr>
        <sz val="10"/>
        <color rgb="FF000000"/>
        <rFont val="Calibri"/>
        <family val="2"/>
        <scheme val="minor"/>
      </rPr>
      <t xml:space="preserve"> específica para elaboração do planejamento estratégico, foram consultados: (múltiplas respostas)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</si>
  <si>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 xml:space="preserve">”: </t>
    </r>
  </si>
  <si>
    <r>
      <t xml:space="preserve">Se possui planejamento estratégico, a </t>
    </r>
    <r>
      <rPr>
        <b/>
        <sz val="10"/>
        <color rgb="FF000000"/>
        <rFont val="Calibri"/>
        <family val="2"/>
        <scheme val="minor"/>
      </rPr>
      <t>disseminação/comunicação</t>
    </r>
    <r>
      <rPr>
        <sz val="10"/>
        <color rgb="FF000000"/>
        <rFont val="Calibri"/>
        <family val="2"/>
        <scheme val="minor"/>
      </rPr>
      <t xml:space="preserve"> deste planejamento foi feita aos seguintes públicos (múltiplas respostas):</t>
    </r>
  </si>
  <si>
    <r>
      <t xml:space="preserve">Unimeds que </t>
    </r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 xml:space="preserve"> participaram das últimas duas edições do Selo (2016 e/ou 2018), </t>
    </r>
    <r>
      <rPr>
        <b/>
        <sz val="10"/>
        <color theme="1"/>
        <rFont val="Calibri"/>
        <family val="2"/>
        <scheme val="minor"/>
      </rPr>
      <t>ou que participaram, mas informaram na ocasião que não possuíam planejamento estratégico,</t>
    </r>
    <r>
      <rPr>
        <sz val="10"/>
        <color theme="1"/>
        <rFont val="Calibri"/>
        <family val="2"/>
        <scheme val="minor"/>
      </rPr>
      <t xml:space="preserve"> deverão encaminhar as seguintes evidências:</t>
    </r>
  </si>
  <si>
    <r>
      <t xml:space="preserve">Unimeds que </t>
    </r>
    <r>
      <rPr>
        <b/>
        <sz val="10"/>
        <color theme="1"/>
        <rFont val="Calibri"/>
        <family val="2"/>
        <scheme val="minor"/>
      </rPr>
      <t>participaram</t>
    </r>
    <r>
      <rPr>
        <sz val="10"/>
        <color theme="1"/>
        <rFont val="Calibri"/>
        <family val="2"/>
        <scheme val="minor"/>
      </rPr>
      <t xml:space="preserve"> das últimas duas edições do Selo (2016 e/ou 2018), e informaram na ocasião que </t>
    </r>
    <r>
      <rPr>
        <b/>
        <sz val="10"/>
        <color theme="1"/>
        <rFont val="Calibri"/>
        <family val="2"/>
        <scheme val="minor"/>
      </rPr>
      <t>já possuíam planejamento estratégico,</t>
    </r>
    <r>
      <rPr>
        <sz val="10"/>
        <color theme="1"/>
        <rFont val="Calibri"/>
        <family val="2"/>
        <scheme val="minor"/>
      </rPr>
      <t xml:space="preserve"> deverão encaminhar as seguintes evidências: </t>
    </r>
  </si>
  <si>
    <t>Se sim, é certificada ISO 9001?</t>
  </si>
  <si>
    <t>13. Gestão de Riscos - Estrutura</t>
  </si>
  <si>
    <r>
      <t xml:space="preserve">A sua Unimed </t>
    </r>
    <r>
      <rPr>
        <b/>
        <sz val="10"/>
        <color theme="1"/>
        <rFont val="Calibri"/>
        <family val="2"/>
        <scheme val="minor"/>
      </rPr>
      <t>realiza</t>
    </r>
    <r>
      <rPr>
        <sz val="10"/>
        <color theme="1"/>
        <rFont val="Calibri"/>
        <family val="2"/>
        <scheme val="minor"/>
      </rPr>
      <t xml:space="preserve"> Gestão de Riscos?</t>
    </r>
  </si>
  <si>
    <t xml:space="preserve">14. Gestão de Riscos - Controles Internos </t>
  </si>
  <si>
    <r>
      <t xml:space="preserve">Se sim, a Unimed utiliza </t>
    </r>
    <r>
      <rPr>
        <b/>
        <sz val="10"/>
        <color rgb="FF000000"/>
        <rFont val="Calibri"/>
        <family val="2"/>
        <scheme val="minor"/>
      </rPr>
      <t>metodologia</t>
    </r>
    <r>
      <rPr>
        <sz val="10"/>
        <color rgb="FF000000"/>
        <rFont val="Calibri"/>
        <family val="2"/>
        <scheme val="minor"/>
      </rPr>
      <t xml:space="preserve"> específica para gestão de riscos? (Assinale somente uma alternativa):</t>
    </r>
  </si>
  <si>
    <r>
      <t xml:space="preserve">Em relação à </t>
    </r>
    <r>
      <rPr>
        <b/>
        <sz val="10"/>
        <color rgb="FF000000"/>
        <rFont val="Calibri"/>
        <family val="2"/>
        <scheme val="minor"/>
      </rPr>
      <t>formalização de gerenciamento de riscos</t>
    </r>
    <r>
      <rPr>
        <sz val="10"/>
        <color rgb="FF000000"/>
        <rFont val="Calibri"/>
        <family val="2"/>
        <scheme val="minor"/>
      </rPr>
      <t>, a sua Unimed (múltiplas respostas):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</si>
  <si>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 xml:space="preserve">”: </t>
    </r>
  </si>
  <si>
    <r>
      <t xml:space="preserve">A sua Unimed </t>
    </r>
    <r>
      <rPr>
        <b/>
        <sz val="10"/>
        <color theme="1"/>
        <rFont val="Calibri"/>
        <family val="2"/>
        <scheme val="major"/>
      </rPr>
      <t>executa</t>
    </r>
    <r>
      <rPr>
        <sz val="10"/>
        <color theme="1"/>
        <rFont val="Calibri"/>
        <family val="2"/>
        <scheme val="major"/>
      </rPr>
      <t xml:space="preserve"> o gerenciamento dos seguintes riscos (múltiplas respostas)? </t>
    </r>
  </si>
  <si>
    <r>
      <t xml:space="preserve">Envio de até três documentos (renomeados </t>
    </r>
    <r>
      <rPr>
        <b/>
        <sz val="10"/>
        <color theme="1"/>
        <rFont val="Calibri"/>
        <family val="2"/>
        <scheme val="minor"/>
      </rPr>
      <t>14.1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14.2</t>
    </r>
    <r>
      <rPr>
        <sz val="10"/>
        <color theme="1"/>
        <rFont val="Calibri"/>
        <family val="2"/>
        <scheme val="minor"/>
      </rPr>
      <t xml:space="preserve"> e </t>
    </r>
    <r>
      <rPr>
        <b/>
        <sz val="10"/>
        <color theme="1"/>
        <rFont val="Calibri"/>
        <family val="2"/>
        <scheme val="minor"/>
      </rPr>
      <t>14.3</t>
    </r>
    <r>
      <rPr>
        <sz val="10"/>
        <color theme="1"/>
        <rFont val="Calibri"/>
        <family val="2"/>
        <scheme val="minor"/>
      </rPr>
      <t>) que evidenciem a execução do gerenciamento dos riscos assinalados (ex.: diretrizes internas, instruções de trabalho, mapa ou matriz de riscos contendo detalhes sobre as práticas de gestão de riscos ou outras metodologias utilizadas).</t>
    </r>
  </si>
  <si>
    <r>
      <t>Se selecionar opção “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”: 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</si>
  <si>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”:</t>
    </r>
  </si>
  <si>
    <r>
      <t xml:space="preserve">Se selecionou a opção “a”, a área/colaborador responsável pela Auditoria Interna está </t>
    </r>
    <r>
      <rPr>
        <b/>
        <sz val="10"/>
        <color theme="1"/>
        <rFont val="Calibri"/>
        <family val="2"/>
        <scheme val="major"/>
      </rPr>
      <t>subordinado(a)</t>
    </r>
    <r>
      <rPr>
        <sz val="10"/>
        <color theme="1"/>
        <rFont val="Calibri"/>
        <family val="2"/>
        <scheme val="major"/>
      </rPr>
      <t xml:space="preserve"> </t>
    </r>
    <r>
      <rPr>
        <b/>
        <sz val="10"/>
        <color theme="1"/>
        <rFont val="Calibri"/>
        <family val="2"/>
        <scheme val="major"/>
      </rPr>
      <t>diretamente</t>
    </r>
    <r>
      <rPr>
        <sz val="10"/>
        <color theme="1"/>
        <rFont val="Calibri"/>
        <family val="2"/>
        <scheme val="major"/>
      </rPr>
      <t xml:space="preserve"> a (assinale somente uma alternativa):</t>
    </r>
  </si>
  <si>
    <t>A Auditoria Interna tem seu regulamento/regimento interno aprovado formalmente pelo Conselho de Administração, Diretoria Executiva e/ou Diretor responsável pela área de Auditoria Interna?</t>
  </si>
  <si>
    <r>
      <t>Se selecionar a alternativa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”,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>” e/ou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</si>
  <si>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Não serão aceitos como evidência colaboradores que atuam com auditoria médica e auditoria de sistemas de gestão da qualidade (ex.: ISO).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</si>
  <si>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</si>
  <si>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Não serão aceitas como evidência áreas de auditoria médica e auditoria de sistemas de gestão da qualidade (ex.: ISO).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</si>
  <si>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”: </t>
    </r>
  </si>
  <si>
    <r>
      <rPr>
        <b/>
        <sz val="10"/>
        <color theme="1"/>
        <rFont val="Calibri"/>
        <family val="2"/>
        <scheme val="minor"/>
      </rPr>
      <t>15.6.</t>
    </r>
    <r>
      <rPr>
        <sz val="10"/>
        <color theme="1"/>
        <rFont val="Calibri"/>
        <family val="2"/>
        <scheme val="minor"/>
      </rPr>
      <t xml:space="preserve"> Envio do regimento/regulamento contendo assinatura de aprovação.</t>
    </r>
  </si>
  <si>
    <r>
      <rPr>
        <b/>
        <sz val="10"/>
        <color theme="1"/>
        <rFont val="Calibri"/>
        <family val="2"/>
        <scheme val="minor"/>
      </rPr>
      <t>15.5.</t>
    </r>
    <r>
      <rPr>
        <sz val="10"/>
        <color theme="1"/>
        <rFont val="Calibri"/>
        <family val="2"/>
        <scheme val="minor"/>
      </rPr>
      <t xml:space="preserve"> Envio de print da ata de reunião, contendo o </t>
    </r>
    <r>
      <rPr>
        <b/>
        <sz val="10"/>
        <color theme="1"/>
        <rFont val="Calibri"/>
        <family val="2"/>
        <scheme val="minor"/>
      </rPr>
      <t>trecho/parágrafo (recorte)</t>
    </r>
    <r>
      <rPr>
        <sz val="10"/>
        <color theme="1"/>
        <rFont val="Calibri"/>
        <family val="2"/>
        <scheme val="minor"/>
      </rPr>
      <t xml:space="preserve"> que descreva a aprovação do regimento/regulamento de Auditoria Interna.</t>
    </r>
  </si>
  <si>
    <r>
      <t xml:space="preserve">16. </t>
    </r>
    <r>
      <rPr>
        <b/>
        <i/>
        <sz val="10"/>
        <color theme="1"/>
        <rFont val="Calibri"/>
        <family val="2"/>
        <scheme val="minor"/>
      </rPr>
      <t>Compliance</t>
    </r>
    <r>
      <rPr>
        <b/>
        <sz val="10"/>
        <color theme="1"/>
        <rFont val="Calibri"/>
        <family val="2"/>
        <scheme val="minor"/>
      </rPr>
      <t xml:space="preserve"> – Integridade</t>
    </r>
  </si>
  <si>
    <t>Sua Unimed possui um Programa de Integridade, aprovado pela alta direção, que prevê a criação e a disponibilização, às partes interessadas, de canais de denúncias de desvios, fraudes e irregularidades?</t>
  </si>
  <si>
    <r>
      <rPr>
        <b/>
        <sz val="10"/>
        <color theme="1"/>
        <rFont val="Calibri"/>
        <family val="2"/>
        <scheme val="minor"/>
      </rPr>
      <t xml:space="preserve">17.1. </t>
    </r>
    <r>
      <rPr>
        <sz val="10"/>
        <color theme="1"/>
        <rFont val="Calibri"/>
        <family val="2"/>
        <scheme val="minor"/>
      </rPr>
      <t>Envio da ata da reunião do Conselho de Administração assinada e datada, com identificação do trecho que menciona aprovação ou discussão do planejamento financeiro.</t>
    </r>
  </si>
  <si>
    <t>A Unimed possui uma unidade específica de Ouvidoria ou representante institucional designado para exercer as atribuições de Ouvidor? (Assinale somente uma alternativa)</t>
  </si>
  <si>
    <r>
      <t xml:space="preserve">Se selecionou a opção “a” ou “b”, a Unimed enviou o REA (Relatório Estatístico Analítico das Ouvidorias) de 2020, ano base 2019 à ANS e </t>
    </r>
    <r>
      <rPr>
        <b/>
        <sz val="10"/>
        <color rgb="FF000000"/>
        <rFont val="Calibri"/>
        <family val="2"/>
        <scheme val="minor"/>
      </rPr>
      <t>também</t>
    </r>
    <r>
      <rPr>
        <sz val="10"/>
        <color rgb="FF000000"/>
        <rFont val="Calibri"/>
        <family val="2"/>
        <scheme val="minor"/>
      </rPr>
      <t xml:space="preserve"> à Unimed do Brasil?</t>
    </r>
  </si>
  <si>
    <t>Entre as atividades da Ouvidoria, consta: (múltiplas respostas)</t>
  </si>
  <si>
    <r>
      <t xml:space="preserve">Visando mitigar conflito, quais </t>
    </r>
    <r>
      <rPr>
        <b/>
        <sz val="10"/>
        <color rgb="FF000000"/>
        <rFont val="Calibri"/>
        <family val="2"/>
        <scheme val="minor"/>
      </rPr>
      <t>canais</t>
    </r>
    <r>
      <rPr>
        <sz val="10"/>
        <color rgb="FF000000"/>
        <rFont val="Calibri"/>
        <family val="2"/>
        <scheme val="minor"/>
      </rPr>
      <t xml:space="preserve"> são acompanhados? (múltiplas respostas)</t>
    </r>
  </si>
  <si>
    <r>
      <t xml:space="preserve">A Unimed realiza </t>
    </r>
    <r>
      <rPr>
        <b/>
        <sz val="10"/>
        <color rgb="FF000000"/>
        <rFont val="Calibri"/>
        <family val="2"/>
        <scheme val="minor"/>
      </rPr>
      <t>pesquisa de satisfação</t>
    </r>
    <r>
      <rPr>
        <sz val="10"/>
        <color rgb="FF000000"/>
        <rFont val="Calibri"/>
        <family val="2"/>
        <scheme val="minor"/>
      </rPr>
      <t xml:space="preserve"> com os públicos que acionaram a Ouvidoria?</t>
    </r>
  </si>
  <si>
    <r>
      <rPr>
        <b/>
        <sz val="10"/>
        <color theme="1"/>
        <rFont val="Calibri"/>
        <family val="2"/>
        <scheme val="minor"/>
      </rPr>
      <t>19.1.</t>
    </r>
    <r>
      <rPr>
        <sz val="10"/>
        <color theme="1"/>
        <rFont val="Calibri"/>
        <family val="2"/>
        <scheme val="minor"/>
      </rPr>
      <t xml:space="preserve"> Envio do organograma comprovando a ligação da área de Ouvidoria com a alta direção.</t>
    </r>
  </si>
  <si>
    <r>
      <rPr>
        <b/>
        <sz val="10"/>
        <color theme="1"/>
        <rFont val="Calibri"/>
        <family val="2"/>
        <scheme val="minor"/>
      </rPr>
      <t xml:space="preserve">19.2. </t>
    </r>
    <r>
      <rPr>
        <sz val="10"/>
        <color theme="1"/>
        <rFont val="Calibri"/>
        <family val="2"/>
        <scheme val="minor"/>
      </rPr>
      <t>Envio de uma declaração do RH/Gestão de Pessoas, assinada pelo gestor da área, contendo descrição do cargo e/ou existência ou não de acúmulo de função.</t>
    </r>
  </si>
  <si>
    <r>
      <rPr>
        <b/>
        <sz val="10"/>
        <color theme="1"/>
        <rFont val="Calibri"/>
        <family val="2"/>
        <scheme val="minor"/>
      </rPr>
      <t>19.3.</t>
    </r>
    <r>
      <rPr>
        <sz val="10"/>
        <color theme="1"/>
        <rFont val="Calibri"/>
        <family val="2"/>
        <scheme val="minor"/>
      </rPr>
      <t xml:space="preserve"> Envio de comprovação da presença (assento permanente) nos comitês estratégicos e reuniões da liderança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documento com pelo menos uma ata das reuniões periódicas com a alta direção em 2019 ou 2020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regimento do comitê, caso este contenha a lista dos membros atuais do Comitê.</t>
    </r>
  </si>
  <si>
    <r>
      <rPr>
        <b/>
        <sz val="10"/>
        <color theme="1"/>
        <rFont val="Calibri"/>
        <family val="2"/>
        <scheme val="minor"/>
      </rPr>
      <t>19.4.</t>
    </r>
    <r>
      <rPr>
        <sz val="10"/>
        <color theme="1"/>
        <rFont val="Calibri"/>
        <family val="2"/>
        <scheme val="minor"/>
      </rPr>
      <t xml:space="preserve"> Envio de documento que comprove a análise de causa raiz. </t>
    </r>
  </si>
  <si>
    <r>
      <rPr>
        <b/>
        <sz val="10"/>
        <color theme="1"/>
        <rFont val="Calibri"/>
        <family val="2"/>
        <scheme val="minor"/>
      </rPr>
      <t>19.5.</t>
    </r>
    <r>
      <rPr>
        <sz val="10"/>
        <color theme="1"/>
        <rFont val="Calibri"/>
        <family val="2"/>
        <scheme val="minor"/>
      </rPr>
      <t xml:space="preserve"> Envio de documento que comprove as ações de correção e melhorias realizadas.</t>
    </r>
  </si>
  <si>
    <t>A Unimed adotou um Código de Conduta?</t>
  </si>
  <si>
    <r>
      <t>Se selecionar as alternativas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" ou "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":</t>
    </r>
  </si>
  <si>
    <r>
      <t>Se selecionar a alternativa "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": </t>
    </r>
  </si>
  <si>
    <r>
      <t>Se selecionar a alternativa "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 xml:space="preserve">": </t>
    </r>
  </si>
  <si>
    <r>
      <t>Se selecionar a alternativa "</t>
    </r>
    <r>
      <rPr>
        <b/>
        <sz val="10"/>
        <color theme="1"/>
        <rFont val="Calibri"/>
        <family val="2"/>
        <scheme val="minor"/>
      </rPr>
      <t>l</t>
    </r>
    <r>
      <rPr>
        <sz val="10"/>
        <color theme="1"/>
        <rFont val="Calibri"/>
        <family val="2"/>
        <scheme val="minor"/>
      </rPr>
      <t>":</t>
    </r>
  </si>
  <si>
    <t>Dentre os Princípios Básicos de Governança Corporativa, a Prestação de Contas determina que os agentes de governança devem prestar contas de sua atuação de modo claro, conciso, compreensível e oportuno, assumindo integralmente as consequências de seus atos e omissões e atuando com diligência e responsabilidade no âmbito dos seus papéis.</t>
  </si>
  <si>
    <t>Se sim, quanto à elaboração do relatório, a Unimed (múltiplas respostas):</t>
  </si>
  <si>
    <r>
      <t>Se selecionar a alternativa "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":</t>
    </r>
  </si>
  <si>
    <r>
      <t>Se selecionar a alternativa "</t>
    </r>
    <r>
      <rPr>
        <b/>
        <sz val="10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>":</t>
    </r>
  </si>
  <si>
    <t>A sua Unimed destina o resultado do Ato Não Cooperativo para o Fates (Rates) após tributação?</t>
  </si>
  <si>
    <t>Se sim, (assinalar somente uma alternativa):</t>
  </si>
  <si>
    <t>A sua Unimed realiza auditoria de contas hospitalares visando a qualidade assistencial?</t>
  </si>
  <si>
    <t>A sua Unimed utiliza adequadamente as diretrizes e os direcionamentos explicados e exemplificados na Central da Marca Unimed? (múltiplas respostas)</t>
  </si>
  <si>
    <t>Exemplos:</t>
  </si>
  <si>
    <t>Disponibiliza a Diretriz aos públicos internos</t>
  </si>
  <si>
    <t xml:space="preserve">Porta-vozes específicos são preparados para falar em nome da Unimed </t>
  </si>
  <si>
    <t>Trabalha as mensagens-chave sugeridas pelo material</t>
  </si>
  <si>
    <r>
      <t>Se selecionar a alternativa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>”:</t>
    </r>
  </si>
  <si>
    <t>26a/b</t>
  </si>
  <si>
    <t>26c/d</t>
  </si>
  <si>
    <t>26f</t>
  </si>
  <si>
    <t>26g</t>
  </si>
  <si>
    <t>26h/i</t>
  </si>
  <si>
    <t>A Unimed disponibiliza, no seu próprio website, o Guia Médico Nacional (versão eletrônica)?</t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</si>
  <si>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será avaliada a conformidade com a versão do Manual de Construção que esteve vigente no período do envio das evidências do Selo.</t>
    </r>
  </si>
  <si>
    <r>
      <rPr>
        <b/>
        <sz val="10"/>
        <color theme="1"/>
        <rFont val="Calibri"/>
        <family val="2"/>
        <scheme val="minor"/>
      </rPr>
      <t>27.2.</t>
    </r>
    <r>
      <rPr>
        <sz val="10"/>
        <color theme="1"/>
        <rFont val="Calibri"/>
        <family val="2"/>
        <scheme val="minor"/>
      </rPr>
      <t xml:space="preserve"> Enviar um print de tela comprovando a localização no seu website do Guia Médico Nacional (versão eletrônica).</t>
    </r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</si>
  <si>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o link deve ser o caminho para localização do Guia Médico Nacional, no website da sua Unimed. Ou seja, não se trata do endereço padrão (link) do Guia Médico Nacional.</t>
    </r>
  </si>
  <si>
    <t>A sua Unimed utiliza adequadamente as diretrizes e os direcionamentos explicados e exemplificados no Guia de Mídias Digitais do Sistema Unimed?</t>
  </si>
  <si>
    <t>Sua Unimed utiliza conteúdo fornecido pela Unimed do Brasil (unimed.me/nospostamos) a fim de fortalecer a presença da marca nacionalmente?</t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</si>
  <si>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mediante o envio dos links, a Comissão Avaliadora realizará o monitoramento das páginas e checará as evidências de todos os itens assinalados na questão, referentes a março, abril e maio de 2020.</t>
    </r>
  </si>
  <si>
    <t>29. Experiência digital - Aplicativos</t>
  </si>
  <si>
    <r>
      <t xml:space="preserve">A sua Unimed disponibiliza algum aplicativo para o seu </t>
    </r>
    <r>
      <rPr>
        <b/>
        <sz val="10"/>
        <color rgb="FF000000"/>
        <rFont val="Calibri"/>
        <family val="2"/>
        <scheme val="minor"/>
      </rPr>
      <t>beneficiário</t>
    </r>
    <r>
      <rPr>
        <sz val="10"/>
        <color rgb="FF000000"/>
        <rFont val="Calibri"/>
        <family val="2"/>
        <scheme val="minor"/>
      </rPr>
      <t>?</t>
    </r>
  </si>
  <si>
    <t>Se sim, (assinale somente uma alternativa):</t>
  </si>
  <si>
    <r>
      <t xml:space="preserve">A sua Unimed disponibiliza algum aplicativo para o seu </t>
    </r>
    <r>
      <rPr>
        <b/>
        <sz val="10"/>
        <color rgb="FF000000"/>
        <rFont val="Calibri"/>
        <family val="2"/>
        <scheme val="minor"/>
      </rPr>
      <t>cooperado</t>
    </r>
    <r>
      <rPr>
        <sz val="10"/>
        <color rgb="FF000000"/>
        <rFont val="Calibri"/>
        <family val="2"/>
        <scheme val="minor"/>
      </rPr>
      <t>?</t>
    </r>
  </si>
  <si>
    <r>
      <rPr>
        <b/>
        <sz val="10"/>
        <color theme="1"/>
        <rFont val="Calibri"/>
        <family val="2"/>
        <scheme val="minor"/>
      </rPr>
      <t xml:space="preserve">Não será necessário o envio de evidências. </t>
    </r>
    <r>
      <rPr>
        <sz val="10"/>
        <color theme="1"/>
        <rFont val="Calibri"/>
        <family val="2"/>
        <scheme val="minor"/>
      </rPr>
      <t>A Comissão Avaliadora verificará a adesão da sua Unimed ao App “Unimed Cooperado”.</t>
    </r>
  </si>
  <si>
    <t>29a/b</t>
  </si>
  <si>
    <t>29f/g</t>
  </si>
  <si>
    <t>30c</t>
  </si>
  <si>
    <t>30d</t>
  </si>
  <si>
    <t>30e</t>
  </si>
  <si>
    <t>30f</t>
  </si>
  <si>
    <r>
      <t>O website institucional da sua Unimed está endereçado no domínio unimed.coop.br? Ex.:</t>
    </r>
    <r>
      <rPr>
        <i/>
        <sz val="10"/>
        <color rgb="FF000000"/>
        <rFont val="Calibri"/>
        <family val="2"/>
        <scheme val="minor"/>
      </rPr>
      <t>unimed.coop.br/web/grande-florianopolis</t>
    </r>
  </si>
  <si>
    <r>
      <t xml:space="preserve">Sua Unimed disponibiliza algum canal web </t>
    </r>
    <r>
      <rPr>
        <b/>
        <sz val="10"/>
        <color rgb="FF000000"/>
        <rFont val="Calibri"/>
        <family val="2"/>
        <scheme val="minor"/>
      </rPr>
      <t>restrito</t>
    </r>
    <r>
      <rPr>
        <sz val="10"/>
        <color rgb="FF000000"/>
        <rFont val="Calibri"/>
        <family val="2"/>
        <scheme val="minor"/>
      </rPr>
      <t>, no próprio website ou em outra plataforma, aos seguintes públicos? (múltiplas respostas):</t>
    </r>
  </si>
  <si>
    <t>31a/b/c/d/e/f</t>
  </si>
  <si>
    <t>Não é necessário o envio de evidências. A Comissão Avaliadora fará a verificação da classificação da sua Unimed junto à área de Intercâmbio da Confederação.</t>
  </si>
  <si>
    <t>A Unimed participa, contribui e/ou dissemina as iniciativas para a implementação da Atenção Integral à Saúde baseadas nas diretrizes impulsionadas pela área de Atenção à Saúde da Unimed do Brasil e do Comitê de Atenção Integral à Saúde?</t>
  </si>
  <si>
    <r>
      <t>Se selecionar as alternativas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", "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", "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" e/ou "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</si>
  <si>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Sugestões de evidências:</t>
    </r>
    <r>
      <rPr>
        <sz val="10"/>
        <color theme="1"/>
        <rFont val="Calibri"/>
        <family val="2"/>
        <scheme val="minor"/>
      </rPr>
      <t xml:space="preserve"> artigos, banners, peças de comunicação, vídeos etc.</t>
    </r>
  </si>
  <si>
    <t>A Unimed tem uma política ou processo formalizado para admissão de novos cooperados?</t>
  </si>
  <si>
    <r>
      <rPr>
        <b/>
        <sz val="10"/>
        <color theme="1"/>
        <rFont val="Calibri"/>
        <family val="2"/>
        <scheme val="minor"/>
      </rPr>
      <t>34.1.</t>
    </r>
    <r>
      <rPr>
        <sz val="10"/>
        <color theme="1"/>
        <rFont val="Calibri"/>
        <family val="2"/>
        <scheme val="minor"/>
      </rPr>
      <t xml:space="preserve"> Envio da política ou processo na íntegra.</t>
    </r>
  </si>
  <si>
    <t>35. Organização do Quadro Social (OQS) - cooperados</t>
  </si>
  <si>
    <t>Para ampliar a participação dos cooperados nos processos de tomada de decisão e gestão, a sua Unimed possui núcleos, comitês ou comissões em funcionamento? (ex.: especialidades médicas, regionais ou eixos temáticos)</t>
  </si>
  <si>
    <t>A Unimed dispõe de um canal de comunicação para receber sugestões, críticas, necessidades e reclamações dos cooperados, visando melhor atender seus interesses e expectativas?</t>
  </si>
  <si>
    <t>Quanto à gestão do relacionamento com os cooperados, a sua Unimed possui uma área ou profissional dedicados integralmente ao relacionamento com este público? (assinale somente uma alternativa)</t>
  </si>
  <si>
    <t>Sua Unimed possui algum programa ou iniciativa de Pagamento por Performance/Remuneração Variável Por Performance?</t>
  </si>
  <si>
    <r>
      <t>Se selecionar qualquer opção entre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”:</t>
    </r>
  </si>
  <si>
    <t>Não será necessário envio de evidência.</t>
  </si>
  <si>
    <r>
      <t>Se selecionar a opção “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”:</t>
    </r>
  </si>
  <si>
    <t>39j/k</t>
  </si>
  <si>
    <t>A Unimed promove a formação ou subsidia a participação de seus cooperados em cursos de curta duração, palestras, workshops, seminários, cursos de MBA, especialização e de extensão etc.?</t>
  </si>
  <si>
    <r>
      <t>Se selecionar a alternativa "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":</t>
    </r>
  </si>
  <si>
    <t>A Unimed promove a educação cooperativista para seus cooperados? (assinale somente uma alternativa)</t>
  </si>
  <si>
    <r>
      <t>Se selecionar as alternativas "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" ou "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":     </t>
    </r>
  </si>
  <si>
    <r>
      <t xml:space="preserve">Para melhor acompanhamento do desempenho da cooperativa pelos cooperados, a Unimed disponibiliza de forma eletrônica e/ou on-line (aplicativo, website, e-mails, boletins) informações atualizadas </t>
    </r>
    <r>
      <rPr>
        <b/>
        <sz val="10"/>
        <color theme="1"/>
        <rFont val="Calibri"/>
        <family val="2"/>
        <scheme val="major"/>
      </rPr>
      <t>com periodicidade mínima trimestral</t>
    </r>
    <r>
      <rPr>
        <sz val="10"/>
        <color theme="1"/>
        <rFont val="Calibri"/>
        <family val="2"/>
        <scheme val="major"/>
      </rPr>
      <t xml:space="preserve">? </t>
    </r>
  </si>
  <si>
    <r>
      <t>Se selecionar a alternativa "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": 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</si>
  <si>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Caso a Unimed possua mais de um canal de prestação de contas ao cooperado, enviar a evidência considerando o canal com a maior frequência de divulgação, entre reuniões, boletins, portal etc.</t>
    </r>
  </si>
  <si>
    <r>
      <t xml:space="preserve">A Unimed disponibiliza a todos os seus cooperados, </t>
    </r>
    <r>
      <rPr>
        <b/>
        <sz val="10"/>
        <color theme="1"/>
        <rFont val="Calibri"/>
        <family val="2"/>
        <scheme val="major"/>
      </rPr>
      <t>antes da data de realização da AGO,</t>
    </r>
    <r>
      <rPr>
        <sz val="10"/>
        <color theme="1"/>
        <rFont val="Calibri"/>
        <family val="2"/>
        <scheme val="major"/>
      </rPr>
      <t xml:space="preserve"> os resultados do exercício social (ex.: Relatório de Gestão ou dados que serão apresentados na AGO), visando proporcionar compreensão e esclarecimentos em relação à prestação de contas que será apresentada na Assembleia Geral Ordinária?</t>
    </r>
  </si>
  <si>
    <r>
      <t xml:space="preserve">Se </t>
    </r>
    <r>
      <rPr>
        <b/>
        <sz val="10"/>
        <color theme="1"/>
        <rFont val="Calibri"/>
        <family val="2"/>
        <scheme val="minor"/>
      </rPr>
      <t>pré-assembleias ou reuniões,</t>
    </r>
    <r>
      <rPr>
        <sz val="10"/>
        <color theme="1"/>
        <rFont val="Calibri"/>
        <family val="2"/>
        <scheme val="minor"/>
      </rPr>
      <t xml:space="preserve"> envio de:  </t>
    </r>
  </si>
  <si>
    <r>
      <t xml:space="preserve">Se </t>
    </r>
    <r>
      <rPr>
        <b/>
        <sz val="10"/>
        <color theme="1"/>
        <rFont val="Calibri"/>
        <family val="2"/>
        <scheme val="minor"/>
      </rPr>
      <t>boletins ou e-mail,</t>
    </r>
    <r>
      <rPr>
        <sz val="10"/>
        <color theme="1"/>
        <rFont val="Calibri"/>
        <family val="2"/>
        <scheme val="minor"/>
      </rPr>
      <t xml:space="preserve"> envio de: </t>
    </r>
  </si>
  <si>
    <r>
      <rPr>
        <b/>
        <sz val="10"/>
        <color theme="1"/>
        <rFont val="Calibri"/>
        <family val="2"/>
        <scheme val="minor"/>
      </rPr>
      <t>44.1.</t>
    </r>
    <r>
      <rPr>
        <sz val="10"/>
        <color theme="1"/>
        <rFont val="Calibri"/>
        <family val="2"/>
        <scheme val="minor"/>
      </rPr>
      <t xml:space="preserve"> Encaminhar documento que comprove a principal iniciativa de estímulo à gestão participativa (ex.: print de tela, convite, ata de reunião, notícias da intranet).</t>
    </r>
  </si>
  <si>
    <t>Se sim (assinalar somente uma alternativa):</t>
  </si>
  <si>
    <t>45c/d/e</t>
  </si>
  <si>
    <r>
      <rPr>
        <b/>
        <sz val="10"/>
        <color theme="1"/>
        <rFont val="Calibri"/>
        <family val="2"/>
        <scheme val="minor"/>
      </rPr>
      <t xml:space="preserve">45.1. </t>
    </r>
    <r>
      <rPr>
        <sz val="10"/>
        <color theme="1"/>
        <rFont val="Calibri"/>
        <family val="2"/>
        <scheme val="minor"/>
      </rPr>
      <t>Envio de modelo do formulário utilizado na última pesquisa aplicada.</t>
    </r>
  </si>
  <si>
    <r>
      <rPr>
        <b/>
        <sz val="10"/>
        <color theme="1"/>
        <rFont val="Calibri"/>
        <family val="2"/>
        <scheme val="minor"/>
      </rPr>
      <t>45.3.</t>
    </r>
    <r>
      <rPr>
        <sz val="10"/>
        <color theme="1"/>
        <rFont val="Calibri"/>
        <family val="2"/>
        <scheme val="minor"/>
      </rPr>
      <t xml:space="preserve"> Envio de recorte do resultado final da pesquisa que evidencie o percentual médio de satisfação.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</si>
  <si>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”: </t>
    </r>
  </si>
  <si>
    <r>
      <rPr>
        <b/>
        <sz val="10"/>
        <color theme="1"/>
        <rFont val="Calibri"/>
        <family val="2"/>
        <scheme val="minor"/>
      </rPr>
      <t>45.4.</t>
    </r>
    <r>
      <rPr>
        <sz val="10"/>
        <color theme="1"/>
        <rFont val="Calibri"/>
        <family val="2"/>
        <scheme val="minor"/>
      </rPr>
      <t xml:space="preserve"> Envio do plano de ação contendo questões ou temáticas a serem trabalhadas e melhoradas.</t>
    </r>
  </si>
  <si>
    <t>Atração, recrutamento e seleção:</t>
  </si>
  <si>
    <t>Cargos e salários:</t>
  </si>
  <si>
    <t>Desenvolvimento de competências:</t>
  </si>
  <si>
    <t>Avaliação de desempenho:</t>
  </si>
  <si>
    <t>Promoção e reconhecimento:</t>
  </si>
  <si>
    <r>
      <rPr>
        <b/>
        <sz val="10"/>
        <color theme="1"/>
        <rFont val="Calibri"/>
        <family val="2"/>
        <scheme val="minor"/>
      </rPr>
      <t>46.6.</t>
    </r>
    <r>
      <rPr>
        <sz val="10"/>
        <color theme="1"/>
        <rFont val="Calibri"/>
        <family val="2"/>
        <scheme val="minor"/>
      </rPr>
      <t xml:space="preserve"> Envio do Programa de Lideranças.</t>
    </r>
  </si>
  <si>
    <r>
      <rPr>
        <b/>
        <sz val="10"/>
        <color theme="1"/>
        <rFont val="Calibri"/>
        <family val="2"/>
        <scheme val="minor"/>
      </rPr>
      <t>47.3.</t>
    </r>
    <r>
      <rPr>
        <sz val="10"/>
        <color theme="1"/>
        <rFont val="Calibri"/>
        <family val="2"/>
        <scheme val="minor"/>
      </rPr>
      <t xml:space="preserve"> Envio de boletim interno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matéria de intranet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carta aos colaboradores etc.</t>
    </r>
  </si>
  <si>
    <r>
      <t xml:space="preserve">A sua Unimed promove alguma capacitação em cooperativismo para o novo colaborador </t>
    </r>
    <r>
      <rPr>
        <b/>
        <sz val="10"/>
        <color rgb="FF000000"/>
        <rFont val="Calibri"/>
        <family val="2"/>
        <scheme val="minor"/>
      </rPr>
      <t>no processo de integração</t>
    </r>
    <r>
      <rPr>
        <sz val="10"/>
        <color rgb="FF000000"/>
        <rFont val="Calibri"/>
        <family val="2"/>
        <scheme val="minor"/>
      </rPr>
      <t>?</t>
    </r>
  </si>
  <si>
    <r>
      <t xml:space="preserve">A sua Unimed promove </t>
    </r>
    <r>
      <rPr>
        <b/>
        <sz val="10"/>
        <color theme="1"/>
        <rFont val="Calibri"/>
        <family val="2"/>
        <scheme val="minor"/>
      </rPr>
      <t>ações contínuas</t>
    </r>
    <r>
      <rPr>
        <sz val="10"/>
        <color theme="1"/>
        <rFont val="Calibri"/>
        <family val="2"/>
        <scheme val="minor"/>
      </rPr>
      <t xml:space="preserve"> de educação e informação aos colaboradores, voltadas aos princípios e ao modelo cooperativista (ex.: Dia C, palestras, Movimento SomosCoop, divulgações na intranet, vídeos)?</t>
    </r>
  </si>
  <si>
    <r>
      <rPr>
        <b/>
        <sz val="10"/>
        <color theme="1"/>
        <rFont val="Calibri"/>
        <family val="2"/>
        <scheme val="minor"/>
      </rPr>
      <t>48.2.</t>
    </r>
    <r>
      <rPr>
        <sz val="10"/>
        <color theme="1"/>
        <rFont val="Calibri"/>
        <family val="2"/>
        <scheme val="minor"/>
      </rPr>
      <t xml:space="preserve"> Envio de um documento que descreva o processo de integração do colaborador e contenha a previsão da capacitação em cooperativismo (ex.: Política, Diretriz, Instrução normativa etc.).</t>
    </r>
  </si>
  <si>
    <r>
      <rPr>
        <b/>
        <sz val="10"/>
        <color theme="1"/>
        <rFont val="Calibri"/>
        <family val="2"/>
        <scheme val="minor"/>
      </rPr>
      <t>49.1.</t>
    </r>
    <r>
      <rPr>
        <sz val="10"/>
        <color theme="1"/>
        <rFont val="Calibri"/>
        <family val="2"/>
        <scheme val="minor"/>
      </rPr>
      <t xml:space="preserve"> Envio da política, diretriz ou programa, na íntegra.</t>
    </r>
  </si>
  <si>
    <r>
      <rPr>
        <b/>
        <sz val="10"/>
        <color theme="1"/>
        <rFont val="Calibri"/>
        <family val="2"/>
        <scheme val="minor"/>
      </rPr>
      <t>49.2.</t>
    </r>
    <r>
      <rPr>
        <sz val="10"/>
        <color theme="1"/>
        <rFont val="Calibri"/>
        <family val="2"/>
        <scheme val="minor"/>
      </rPr>
      <t xml:space="preserve"> Envio de documento ou diretriz que descreva o processo de recrutamento e seleção, </t>
    </r>
    <r>
      <rPr>
        <b/>
        <sz val="10"/>
        <color theme="1"/>
        <rFont val="Calibri"/>
        <family val="2"/>
        <scheme val="minor"/>
      </rPr>
      <t>identificando a página</t>
    </r>
    <r>
      <rPr>
        <sz val="10"/>
        <color theme="1"/>
        <rFont val="Calibri"/>
        <family val="2"/>
        <scheme val="minor"/>
      </rPr>
      <t xml:space="preserve"> ou local onde está inserida esta informação.</t>
    </r>
  </si>
  <si>
    <r>
      <rPr>
        <b/>
        <sz val="10"/>
        <color theme="1"/>
        <rFont val="Calibri"/>
        <family val="2"/>
        <scheme val="minor"/>
      </rPr>
      <t>49.3.</t>
    </r>
    <r>
      <rPr>
        <sz val="10"/>
        <color theme="1"/>
        <rFont val="Calibri"/>
        <family val="2"/>
        <scheme val="minor"/>
      </rPr>
      <t xml:space="preserve"> Envio de documento ou foto que comprove a realização da ação.</t>
    </r>
  </si>
  <si>
    <r>
      <t xml:space="preserve">A Unimed do Brasil fará a verificação no Balanço Social que, conforme Regulamento do Selo, deverá ser enviado pela sua Unimed como </t>
    </r>
    <r>
      <rPr>
        <b/>
        <sz val="10"/>
        <color theme="1"/>
        <rFont val="Calibri"/>
        <family val="2"/>
        <scheme val="minor"/>
      </rPr>
      <t>pré-requisito de certificação no Selo</t>
    </r>
    <r>
      <rPr>
        <sz val="10"/>
        <color theme="1"/>
        <rFont val="Calibri"/>
        <family val="2"/>
        <scheme val="minor"/>
      </rPr>
      <t>.</t>
    </r>
  </si>
  <si>
    <t>A Unimed possui um Programa de Treinamentos formalizado que descreva as regras de participação dos colaboradores e embasamento para definição de ações (LNT - Levantamento de Necessidades de Treinamentos, Competências, Avaliação de Desempenho)?</t>
  </si>
  <si>
    <r>
      <rPr>
        <b/>
        <sz val="10"/>
        <color theme="1"/>
        <rFont val="Calibri"/>
        <family val="2"/>
        <scheme val="minor"/>
      </rPr>
      <t>50.1.</t>
    </r>
    <r>
      <rPr>
        <sz val="10"/>
        <color theme="1"/>
        <rFont val="Calibri"/>
        <family val="2"/>
        <scheme val="minor"/>
      </rPr>
      <t xml:space="preserve"> Envio do Programa, na íntegra.</t>
    </r>
  </si>
  <si>
    <r>
      <rPr>
        <b/>
        <sz val="10"/>
        <color theme="1"/>
        <rFont val="Calibri"/>
        <family val="2"/>
        <scheme val="minor"/>
      </rPr>
      <t>50.3.</t>
    </r>
    <r>
      <rPr>
        <sz val="10"/>
        <color theme="1"/>
        <rFont val="Calibri"/>
        <family val="2"/>
        <scheme val="minor"/>
      </rPr>
      <t xml:space="preserve"> Envio do Plano de Ação, que conste os ajustes no programa com base nos resultados.</t>
    </r>
  </si>
  <si>
    <r>
      <t xml:space="preserve">No que se refere à </t>
    </r>
    <r>
      <rPr>
        <b/>
        <sz val="10"/>
        <color theme="1"/>
        <rFont val="Calibri"/>
        <family val="2"/>
        <scheme val="major"/>
      </rPr>
      <t>legislação</t>
    </r>
    <r>
      <rPr>
        <sz val="10"/>
        <color theme="1"/>
        <rFont val="Calibri"/>
        <family val="2"/>
        <scheme val="major"/>
      </rPr>
      <t>, a sua Unimed está em conformidade com (múltiplas respostas):</t>
    </r>
  </si>
  <si>
    <t>CIPA - Comissão Interna de Prevenção de Acidentes (assinale somente uma alternativa):</t>
  </si>
  <si>
    <t>51g/h/i</t>
  </si>
  <si>
    <t>51j/k/l</t>
  </si>
  <si>
    <r>
      <t xml:space="preserve">No que se refere a </t>
    </r>
    <r>
      <rPr>
        <b/>
        <sz val="10"/>
        <color theme="1"/>
        <rFont val="Calibri"/>
        <family val="2"/>
      </rPr>
      <t>boas práticas de relações trabalhistas</t>
    </r>
    <r>
      <rPr>
        <sz val="10"/>
        <color theme="1"/>
        <rFont val="Calibri"/>
        <family val="2"/>
      </rPr>
      <t>, a sua Unimed (múltiplas respostas):</t>
    </r>
  </si>
  <si>
    <r>
      <rPr>
        <b/>
        <sz val="10"/>
        <color theme="1"/>
        <rFont val="Calibri"/>
        <family val="2"/>
        <scheme val="minor"/>
      </rPr>
      <t>51.5.</t>
    </r>
    <r>
      <rPr>
        <sz val="10"/>
        <color theme="1"/>
        <rFont val="Calibri"/>
        <family val="2"/>
        <scheme val="minor"/>
      </rPr>
      <t xml:space="preserve"> Envio do “Relatório final da Auditoria Externa” de 2019, que demonstre conformidade nos itens assinalados (“c”, “d”, “g”, “j” e “n”). Caso não haja registro de não conformidade, serão pontuados os itens assinalados.</t>
    </r>
  </si>
  <si>
    <t xml:space="preserve">Ao contratar colaboradores terceirizados, a Unimed prevê cláusulas contratuais, junto à empresa terceirizada, que minimamente contemplem previsão de conformidade com leis trabalhistas? </t>
  </si>
  <si>
    <r>
      <rPr>
        <b/>
        <sz val="10"/>
        <color theme="1"/>
        <rFont val="Calibri"/>
        <family val="2"/>
        <scheme val="minor"/>
      </rPr>
      <t>52.1.</t>
    </r>
    <r>
      <rPr>
        <sz val="10"/>
        <color theme="1"/>
        <rFont val="Calibri"/>
        <family val="2"/>
        <scheme val="minor"/>
      </rPr>
      <t xml:space="preserve"> Envio de contrato celebrado entre a sua Unimed e um fornecedor de prestação de serviços terceirizados, para fins de verificação de cláusulas.</t>
    </r>
  </si>
  <si>
    <t xml:space="preserve">Será avaliado o balanço social. Não é necessário o envio de evidência. </t>
  </si>
  <si>
    <t>52a/b/c</t>
  </si>
  <si>
    <t>Sobre o Prontuário Eletrônico de Saúde, a sua Unimed (assinale somente uma alternativa):</t>
  </si>
  <si>
    <t>Sobre Sistema de Exames para consulta de resultados, a sua Unimed (assinale somente uma alternativa):</t>
  </si>
  <si>
    <t>As Unidades Credenciadas da sua Unimed estão integradas digitalmente?</t>
  </si>
  <si>
    <r>
      <t>Se selecionar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”:</t>
    </r>
  </si>
  <si>
    <r>
      <t>Se selecionar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”:</t>
    </r>
  </si>
  <si>
    <r>
      <t>Se selecionar “</t>
    </r>
    <r>
      <rPr>
        <b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”:</t>
    </r>
  </si>
  <si>
    <r>
      <t>Se selecionar "</t>
    </r>
    <r>
      <rPr>
        <b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", “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” ou "</t>
    </r>
    <r>
      <rPr>
        <b/>
        <sz val="10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>":</t>
    </r>
  </si>
  <si>
    <t>54d/e/f</t>
  </si>
  <si>
    <t>54g/h</t>
  </si>
  <si>
    <t>54i/j/k/l</t>
  </si>
  <si>
    <t>Nos últimos dois anos, a sua Unimed realizou alguma pesquisa para avaliar a satisfação de clientes pessoa jurídica e/ou beneficiários?</t>
  </si>
  <si>
    <r>
      <t>Se selecionar a opção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</si>
  <si>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55.1.</t>
    </r>
    <r>
      <rPr>
        <sz val="10"/>
        <color theme="1"/>
        <rFont val="Calibri"/>
        <family val="2"/>
        <scheme val="minor"/>
      </rPr>
      <t xml:space="preserve"> Envio do relatório final (na íntegra) contendo todos os resultados consolidados da pesquisa.</t>
    </r>
  </si>
  <si>
    <r>
      <t>Se selecionar a opção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</si>
  <si>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55.2.</t>
    </r>
    <r>
      <rPr>
        <sz val="10"/>
        <color theme="1"/>
        <rFont val="Calibri"/>
        <family val="2"/>
        <scheme val="minor"/>
      </rPr>
      <t xml:space="preserve"> Envio do relatório final (na íntegra) contendo todos os resultados consolidados da pesquisa.</t>
    </r>
  </si>
  <si>
    <r>
      <t>Se selecionar a opção “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</si>
  <si>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55.3.</t>
    </r>
    <r>
      <rPr>
        <sz val="10"/>
        <color theme="1"/>
        <rFont val="Calibri"/>
        <family val="2"/>
        <scheme val="minor"/>
      </rPr>
      <t xml:space="preserve"> Envio do relatório final (na íntegra) contendo todos os resultados consolidados da pesquisa.</t>
    </r>
  </si>
  <si>
    <t>Sobre relacionamento pós-venda, sua Unimed disponibiliza ao cliente PJ relatórios de sinistralidade?</t>
  </si>
  <si>
    <t>Se sim, em qual momento? (assinale somente uma alternativa):</t>
  </si>
  <si>
    <r>
      <rPr>
        <b/>
        <sz val="10"/>
        <color theme="1"/>
        <rFont val="Calibri"/>
        <family val="2"/>
        <scheme val="minor"/>
      </rPr>
      <t>56.1.</t>
    </r>
    <r>
      <rPr>
        <sz val="10"/>
        <color theme="1"/>
        <rFont val="Calibri"/>
        <family val="2"/>
        <scheme val="minor"/>
      </rPr>
      <t xml:space="preserve"> Envio de um print de tela que comprove a existência do sistema, contendo recorte de um dos relatórios de sinistralidade.</t>
    </r>
  </si>
  <si>
    <r>
      <rPr>
        <b/>
        <sz val="10"/>
        <color theme="1"/>
        <rFont val="Calibri"/>
        <family val="2"/>
        <scheme val="minor"/>
      </rPr>
      <t>56.2.</t>
    </r>
    <r>
      <rPr>
        <sz val="10"/>
        <color theme="1"/>
        <rFont val="Calibri"/>
        <family val="2"/>
        <scheme val="minor"/>
      </rPr>
      <t xml:space="preserve"> Envio de um print do recorte do relatório encaminhado para o cliente. Não será aceita a carta de reajuste.</t>
    </r>
  </si>
  <si>
    <t>Se sim, sobre o processo de homologação (assinale múltiplas respostas):</t>
  </si>
  <si>
    <t>Se sim, sobre acompanhamento e desenvolvimento do fornecedor (assinale múltiplas respostas):</t>
  </si>
  <si>
    <r>
      <rPr>
        <b/>
        <sz val="10"/>
        <color theme="1"/>
        <rFont val="Calibri"/>
        <family val="2"/>
        <scheme val="minor"/>
      </rPr>
      <t xml:space="preserve">Atenção: </t>
    </r>
    <r>
      <rPr>
        <sz val="10"/>
        <color theme="1"/>
        <rFont val="Calibri"/>
        <family val="2"/>
        <scheme val="minor"/>
      </rPr>
      <t>caso selecionada alguma opção entre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l</t>
    </r>
    <r>
      <rPr>
        <sz val="10"/>
        <color theme="1"/>
        <rFont val="Calibri"/>
        <family val="2"/>
        <scheme val="minor"/>
      </rPr>
      <t>”, na evidência</t>
    </r>
    <r>
      <rPr>
        <b/>
        <sz val="10"/>
        <color theme="1"/>
        <rFont val="Calibri"/>
        <family val="2"/>
        <scheme val="minor"/>
      </rPr>
      <t xml:space="preserve"> 57.1</t>
    </r>
    <r>
      <rPr>
        <sz val="10"/>
        <color theme="1"/>
        <rFont val="Calibri"/>
        <family val="2"/>
        <scheme val="minor"/>
      </rPr>
      <t xml:space="preserve"> precisará constar identificação da localização de cada critério assinalado para facilitar a avaliação da Comissão (</t>
    </r>
    <r>
      <rPr>
        <b/>
        <sz val="10"/>
        <color theme="1"/>
        <rFont val="Calibri"/>
        <family val="2"/>
        <scheme val="minor"/>
      </rPr>
      <t xml:space="preserve">sugestão: </t>
    </r>
    <r>
      <rPr>
        <sz val="10"/>
        <color theme="1"/>
        <rFont val="Calibri"/>
        <family val="2"/>
        <scheme val="minor"/>
      </rPr>
      <t>imprimir a política/diretriz; fazer a identificação com caneta e digitalizar novamente para envio).</t>
    </r>
  </si>
  <si>
    <t>A sua Unimed possui processo de compras formalizado por meio de uma política ou diretriz?</t>
  </si>
  <si>
    <r>
      <rPr>
        <b/>
        <sz val="10"/>
        <color theme="1"/>
        <rFont val="Calibri"/>
        <family val="2"/>
        <scheme val="minor"/>
      </rPr>
      <t>58.1.</t>
    </r>
    <r>
      <rPr>
        <sz val="10"/>
        <color theme="1"/>
        <rFont val="Calibri"/>
        <family val="2"/>
        <scheme val="minor"/>
      </rPr>
      <t xml:space="preserve"> Envio de Política ou Diretriz de Compras.</t>
    </r>
  </si>
  <si>
    <r>
      <rPr>
        <b/>
        <sz val="10"/>
        <color theme="1"/>
        <rFont val="Calibri"/>
        <family val="2"/>
        <scheme val="minor"/>
      </rPr>
      <t xml:space="preserve">Atenção: </t>
    </r>
    <r>
      <rPr>
        <sz val="10"/>
        <color theme="1"/>
        <rFont val="Calibri"/>
        <family val="2"/>
        <scheme val="minor"/>
      </rPr>
      <t>caso selecionada alguma opção entre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”, na evidência </t>
    </r>
    <r>
      <rPr>
        <b/>
        <sz val="10"/>
        <color theme="1"/>
        <rFont val="Calibri"/>
        <family val="2"/>
        <scheme val="minor"/>
      </rPr>
      <t>58.1</t>
    </r>
    <r>
      <rPr>
        <sz val="10"/>
        <color theme="1"/>
        <rFont val="Calibri"/>
        <family val="2"/>
        <scheme val="minor"/>
      </rPr>
      <t xml:space="preserve"> precisará constar identificação da localização de cada critério assinalado para facilitar a avaliação da Comissão (sugestão: imprimir a política/diretriz; fazer a identificação com caneta e digitalizar novamente).</t>
    </r>
  </si>
  <si>
    <t>A Unimed promove ações ou investe recursos na comunidade?</t>
  </si>
  <si>
    <t>56c/d/e</t>
  </si>
  <si>
    <r>
      <rPr>
        <b/>
        <sz val="10"/>
        <color theme="1"/>
        <rFont val="Calibri"/>
        <family val="2"/>
        <scheme val="minor"/>
      </rPr>
      <t>59.1.</t>
    </r>
    <r>
      <rPr>
        <sz val="10"/>
        <color theme="1"/>
        <rFont val="Calibri"/>
        <family val="2"/>
        <scheme val="minor"/>
      </rPr>
      <t xml:space="preserve"> Envio da diretriz, política ou programa.</t>
    </r>
  </si>
  <si>
    <r>
      <t>Se selecionar alternativa "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” e/ ou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</si>
  <si>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59.2.</t>
    </r>
    <r>
      <rPr>
        <sz val="10"/>
        <color theme="1"/>
        <rFont val="Calibri"/>
        <family val="2"/>
        <scheme val="minor"/>
      </rPr>
      <t xml:space="preserve"> Envio de print de tela, e-mail, boletim ou convite que comprove alguma ação realizada com a ou apoiada pela comunidade.</t>
    </r>
  </si>
  <si>
    <r>
      <rPr>
        <b/>
        <sz val="10"/>
        <color theme="1"/>
        <rFont val="Calibri"/>
        <family val="2"/>
        <scheme val="minor"/>
      </rPr>
      <t xml:space="preserve">59.3. </t>
    </r>
    <r>
      <rPr>
        <sz val="10"/>
        <color theme="1"/>
        <rFont val="Calibri"/>
        <family val="2"/>
        <scheme val="minor"/>
      </rPr>
      <t>Envio de print de tela, e-mail, boletim ou convite que demonstre a utilização de incentivos fiscais.</t>
    </r>
  </si>
  <si>
    <t>59c/d</t>
  </si>
  <si>
    <t>Se sim:</t>
  </si>
  <si>
    <t>Utiliza a tag Mude1Hábito em seus materiais de divulgação (cartazes, banners, panfletos, posts em rede sociais) e/ou peças de apoio (ex.: brindes, estandes, camisetas, bolsas etc.)?</t>
  </si>
  <si>
    <t>Se “sim”</t>
  </si>
  <si>
    <t>Assinale somente uma alternativa:</t>
  </si>
  <si>
    <t>Múltiplas respostas:</t>
  </si>
  <si>
    <r>
      <rPr>
        <b/>
        <sz val="10"/>
        <color theme="1"/>
        <rFont val="Calibri"/>
        <family val="2"/>
        <scheme val="minor"/>
      </rPr>
      <t>60.2.</t>
    </r>
    <r>
      <rPr>
        <sz val="10"/>
        <color theme="1"/>
        <rFont val="Calibri"/>
        <family val="2"/>
        <scheme val="minor"/>
      </rPr>
      <t xml:space="preserve"> Envio de uma peça do material de divulgação, contendo aplicação da tag.</t>
    </r>
  </si>
  <si>
    <r>
      <rPr>
        <b/>
        <sz val="10"/>
        <color theme="1"/>
        <rFont val="Calibri"/>
        <family val="2"/>
        <scheme val="minor"/>
      </rPr>
      <t>61.2.</t>
    </r>
    <r>
      <rPr>
        <sz val="10"/>
        <color theme="1"/>
        <rFont val="Calibri"/>
        <family val="2"/>
        <scheme val="minor"/>
      </rPr>
      <t xml:space="preserve"> Envio de documento, e-mail ou notícia que comprove a implementação de soluções. 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</si>
  <si>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a Unimed poderá elaborar um texto em Word a ser convertido em pdf, descrevendo a solução implementada, de preferência contendo uma foto.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</si>
  <si>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a Unimed poderá elaborar um texto em Word a ser convertido em pdf, descrevendo como é realizado este gerenciamento (segregação e destinação) de resíduos. </t>
    </r>
  </si>
  <si>
    <t>I – PONTUAÇÃO COMPLEMENTAR</t>
  </si>
  <si>
    <t>Será considerada a classificação das Unimeds no IDSS no ano de 2019, para compor a pontuação deste quesito.</t>
  </si>
  <si>
    <t>Não será necessário o envio de evidências.</t>
  </si>
  <si>
    <t>O tempo médio de retorno às manifestações de beneficiários, do Canal Fale com a Unimed, monitorado pela Unimed do Brasil, durante o ano de 2019 foi:</t>
  </si>
  <si>
    <t>Via web:</t>
  </si>
  <si>
    <t>Via mídias sociais:</t>
  </si>
  <si>
    <t>A média do Índice Geral de Reclamações na ANS em 2019 foi:</t>
  </si>
  <si>
    <t>Não será necessário o envio de evidências. A área de Ouvidoria Institucional da Unimed do Brasil consolidará a média dos IGRs da operadora, divulgados pela ANS durante o ano de 2019.</t>
  </si>
  <si>
    <t>Observação: Método de Cálculo da ANS: IGR = Demandas NIP (RVE + Inativas + Não Procedentes + Núcleo) x 10.000 / Média do número de beneficiários dos últimos 3 meses</t>
  </si>
  <si>
    <t>Será verificado se a Unimed teve algum plano suspenso pela ANS, no período referente à avaliação do 1º trimestre de 2020 ou última avaliação disponível no site da ANS.</t>
  </si>
  <si>
    <t xml:space="preserve">69. Participação em campanhas institucionais oferecidas pela Unimed do Brasil  </t>
  </si>
  <si>
    <t>Campanha EU AJUDO NA LATA</t>
  </si>
  <si>
    <t>Sua Unimed tem implantada a campanha Eu Ajudo na Lata?</t>
  </si>
  <si>
    <t>Se sim, sua Unimed encaminhou o Formulário de Dados Consolidados do Eu Ajudo na Lata (FB.734) referente aos dados consolidados da edição 2019?</t>
  </si>
  <si>
    <t xml:space="preserve">Campanhas Institucionais </t>
  </si>
  <si>
    <t xml:space="preserve">A sua Unimed utiliza Campanhas Institucionais, conforme calendário disponibilizado pela Unimed do Brasil? </t>
  </si>
  <si>
    <r>
      <t>Se selecionar a opção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”:</t>
    </r>
  </si>
  <si>
    <t xml:space="preserve">Não será necessário o envio de evidência. A Unimed do Brasil fará a verificação de adesão via controles internos. </t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</si>
  <si>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 xml:space="preserve">caso sua Unimed tenha implementada a campanha localmente, todavia não formalizou esta informação para a Unimed do Brasil, enviar um documento que comprove a implementação da campanha, renomeando-o </t>
    </r>
    <r>
      <rPr>
        <b/>
        <sz val="10"/>
        <color theme="1"/>
        <rFont val="Calibri"/>
        <family val="2"/>
        <scheme val="minor"/>
      </rPr>
      <t>69.1</t>
    </r>
    <r>
      <rPr>
        <sz val="10"/>
        <color theme="1"/>
        <rFont val="Calibri"/>
        <family val="2"/>
        <scheme val="minor"/>
      </rPr>
      <t xml:space="preserve"> (ex.: divulgações, comunicações, releases, fotos etc.).</t>
    </r>
  </si>
  <si>
    <t>Não será necessário o envio de evidência. A Unimed do Brasil considerará o Formulário de Dados Consolidados Eu Ajudo na Lata (FB.734) enviado pela sua Unimed, dentro do prazo informado, referente aos dados consolidados da edição 2019.</t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</si>
  <si>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para validação das evidências, serão consideradas campanhas do calendário 2019/2020.</t>
    </r>
  </si>
  <si>
    <t>66a/b/c/d</t>
  </si>
  <si>
    <t>66e/f/g</t>
  </si>
  <si>
    <t>67a/b</t>
  </si>
  <si>
    <t>69a/b</t>
  </si>
  <si>
    <t>69c/d</t>
  </si>
  <si>
    <t>69e/f</t>
  </si>
  <si>
    <r>
      <rPr>
        <b/>
        <sz val="10"/>
        <color theme="1"/>
        <rFont val="Calibri"/>
        <family val="2"/>
        <scheme val="minor"/>
      </rPr>
      <t>1.1.</t>
    </r>
    <r>
      <rPr>
        <sz val="10"/>
        <color theme="1"/>
        <rFont val="Calibri"/>
        <family val="2"/>
        <scheme val="minor"/>
      </rPr>
      <t xml:space="preserve"> Envio de print da tela do canal do cooperado ou outra forma de comunicação com o cooperado (ex.: aplicativo do cooperado, manual do cooperado etc.) que mostre como  a Unimed esclarece temas relacionados à Assembleia (o que é edital de convocação, quórum etc.).</t>
    </r>
  </si>
  <si>
    <r>
      <t xml:space="preserve">Observação: </t>
    </r>
    <r>
      <rPr>
        <sz val="10"/>
        <color theme="1"/>
        <rFont val="Calibri"/>
        <family val="2"/>
        <scheme val="minor"/>
      </rPr>
      <t>o Edital de Convocação não poderá ser considerado como evidência.</t>
    </r>
  </si>
  <si>
    <r>
      <rPr>
        <b/>
        <sz val="10"/>
        <color theme="1"/>
        <rFont val="Calibri"/>
        <family val="2"/>
        <scheme val="minor"/>
      </rPr>
      <t>2.1.</t>
    </r>
    <r>
      <rPr>
        <sz val="10"/>
        <color theme="1"/>
        <rFont val="Calibri"/>
        <family val="2"/>
        <scheme val="minor"/>
      </rPr>
      <t xml:space="preserve">  Envio de cópia de e-mail ou print de tela que comprove a divulgação do calendário.</t>
    </r>
  </si>
  <si>
    <r>
      <rPr>
        <b/>
        <sz val="10"/>
        <color theme="1"/>
        <rFont val="Calibri"/>
        <family val="2"/>
        <scheme val="minor"/>
      </rPr>
      <t>2.2.</t>
    </r>
    <r>
      <rPr>
        <sz val="10"/>
        <color theme="1"/>
        <rFont val="Calibri"/>
        <family val="2"/>
        <scheme val="minor"/>
      </rPr>
      <t xml:space="preserve"> Envio de cópia de e-mail ou print de tela que comprove a divulgação da pauta.</t>
    </r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</si>
  <si>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os documentos devem conter as datas da divulgação e da reunião.</t>
    </r>
  </si>
  <si>
    <r>
      <rPr>
        <b/>
        <sz val="10"/>
        <color theme="1"/>
        <rFont val="Calibri"/>
        <family val="2"/>
        <scheme val="minor"/>
      </rPr>
      <t>3.1.</t>
    </r>
    <r>
      <rPr>
        <sz val="10"/>
        <color theme="1"/>
        <rFont val="Calibri"/>
        <family val="2"/>
        <scheme val="minor"/>
      </rPr>
      <t xml:space="preserve"> Envio de cópia de e-mail ou print de tela que comprove a divulgação do calendário.</t>
    </r>
  </si>
  <si>
    <r>
      <rPr>
        <b/>
        <sz val="10"/>
        <color theme="1"/>
        <rFont val="Calibri"/>
        <family val="2"/>
        <scheme val="minor"/>
      </rPr>
      <t>3.2.</t>
    </r>
    <r>
      <rPr>
        <sz val="10"/>
        <color theme="1"/>
        <rFont val="Calibri"/>
        <family val="2"/>
        <scheme val="minor"/>
      </rPr>
      <t xml:space="preserve"> Envio de cópia de e-mail ou print de tela que comprove a divulgação da pauta.</t>
    </r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</si>
  <si>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os documentos devem conter a data da divulgação e a data da reunião.</t>
    </r>
  </si>
  <si>
    <r>
      <rPr>
        <b/>
        <sz val="10"/>
        <color theme="1"/>
        <rFont val="Calibri"/>
        <family val="2"/>
        <scheme val="minor"/>
      </rPr>
      <t>4.1.</t>
    </r>
    <r>
      <rPr>
        <sz val="10"/>
        <color theme="1"/>
        <rFont val="Calibri"/>
        <family val="2"/>
        <scheme val="minor"/>
      </rPr>
      <t xml:space="preserve"> Envio do regulamento ou regimento do Conselho de Administração.</t>
    </r>
  </si>
  <si>
    <r>
      <rPr>
        <b/>
        <sz val="10"/>
        <color theme="1"/>
        <rFont val="Calibri"/>
        <family val="2"/>
        <scheme val="minor"/>
      </rPr>
      <t>4.2.</t>
    </r>
    <r>
      <rPr>
        <sz val="10"/>
        <color theme="1"/>
        <rFont val="Calibri"/>
        <family val="2"/>
        <scheme val="minor"/>
      </rPr>
      <t xml:space="preserve"> Envio da ata da Assembleia Geral que aprovou o regulamento/regimento do Conselho de Administração, </t>
    </r>
    <r>
      <rPr>
        <b/>
        <sz val="10"/>
        <color theme="1"/>
        <rFont val="Calibri"/>
        <family val="2"/>
        <scheme val="minor"/>
      </rPr>
      <t>com identificação do trecho que menciona a aprovação.</t>
    </r>
  </si>
  <si>
    <r>
      <rPr>
        <b/>
        <sz val="10"/>
        <color theme="1"/>
        <rFont val="Calibri"/>
        <family val="2"/>
        <scheme val="minor"/>
      </rPr>
      <t>4.3.</t>
    </r>
    <r>
      <rPr>
        <sz val="10"/>
        <color theme="1"/>
        <rFont val="Calibri"/>
        <family val="2"/>
        <scheme val="minor"/>
      </rPr>
      <t xml:space="preserve"> Envio do regulamento ou regimento do Conselho Fiscal.</t>
    </r>
  </si>
  <si>
    <r>
      <rPr>
        <b/>
        <sz val="10"/>
        <color theme="1"/>
        <rFont val="Calibri"/>
        <family val="2"/>
        <scheme val="minor"/>
      </rPr>
      <t>4.4.</t>
    </r>
    <r>
      <rPr>
        <sz val="10"/>
        <color theme="1"/>
        <rFont val="Calibri"/>
        <family val="2"/>
        <scheme val="minor"/>
      </rPr>
      <t xml:space="preserve"> Envio da ata da Assembleia Geral que aprovou o regulamento/regimento do Conselho Fiscal, </t>
    </r>
    <r>
      <rPr>
        <b/>
        <sz val="10"/>
        <color theme="1"/>
        <rFont val="Calibri"/>
        <family val="2"/>
        <scheme val="minor"/>
      </rPr>
      <t>com identificação do trecho que menciona a aprovação.</t>
    </r>
  </si>
  <si>
    <r>
      <t xml:space="preserve">5.4. </t>
    </r>
    <r>
      <rPr>
        <sz val="10"/>
        <color theme="1"/>
        <rFont val="Calibri"/>
        <family val="2"/>
        <scheme val="minor"/>
      </rPr>
      <t>Lista de presença dos participantes, constando data e carga horária do curso.</t>
    </r>
  </si>
  <si>
    <r>
      <rPr>
        <b/>
        <sz val="10"/>
        <color theme="1"/>
        <rFont val="Calibri"/>
        <family val="2"/>
        <scheme val="minor"/>
      </rPr>
      <t>6.1.</t>
    </r>
    <r>
      <rPr>
        <sz val="10"/>
        <color theme="1"/>
        <rFont val="Calibri"/>
        <family val="2"/>
        <scheme val="minor"/>
      </rPr>
      <t xml:space="preserve"> Envio da lista com nome dos Conselheiros e dos membros da Diretoria Executiva.</t>
    </r>
  </si>
  <si>
    <r>
      <rPr>
        <b/>
        <sz val="10"/>
        <color theme="1"/>
        <rFont val="Calibri"/>
        <family val="2"/>
        <scheme val="minor"/>
      </rPr>
      <t>7.1.</t>
    </r>
    <r>
      <rPr>
        <sz val="10"/>
        <color theme="1"/>
        <rFont val="Calibri"/>
        <family val="2"/>
        <scheme val="minor"/>
      </rPr>
      <t xml:space="preserve"> Envio do programa.</t>
    </r>
  </si>
  <si>
    <r>
      <rPr>
        <b/>
        <sz val="10"/>
        <color theme="1"/>
        <rFont val="Calibri"/>
        <family val="2"/>
        <scheme val="minor"/>
      </rPr>
      <t>7.3.</t>
    </r>
    <r>
      <rPr>
        <sz val="10"/>
        <color theme="1"/>
        <rFont val="Calibri"/>
        <family val="2"/>
        <scheme val="minor"/>
      </rPr>
      <t xml:space="preserve"> Envio da lista de presença do curso ministrado.</t>
    </r>
  </si>
  <si>
    <r>
      <rPr>
        <b/>
        <sz val="10"/>
        <color theme="1"/>
        <rFont val="Calibri"/>
        <family val="2"/>
        <scheme val="minor"/>
      </rPr>
      <t>7.4.</t>
    </r>
    <r>
      <rPr>
        <sz val="10"/>
        <color theme="1"/>
        <rFont val="Calibri"/>
        <family val="2"/>
        <scheme val="minor"/>
      </rPr>
      <t xml:space="preserve"> Envio de documento que demonstre que o programa é acessível para todos os cooperados (ex.: print de tela, material de comunicação).</t>
    </r>
  </si>
  <si>
    <r>
      <rPr>
        <b/>
        <sz val="10"/>
        <color theme="1"/>
        <rFont val="Calibri"/>
        <family val="2"/>
        <scheme val="minor"/>
      </rPr>
      <t>8.1.</t>
    </r>
    <r>
      <rPr>
        <sz val="10"/>
        <color theme="1"/>
        <rFont val="Calibri"/>
        <family val="2"/>
        <scheme val="minor"/>
      </rPr>
      <t xml:space="preserve"> Envio de recorte de Estatuto Social referente aos artigos que citam a independência entre direção estratégica e gestão executiva.</t>
    </r>
  </si>
  <si>
    <r>
      <rPr>
        <b/>
        <sz val="10"/>
        <color theme="1"/>
        <rFont val="Calibri"/>
        <family val="2"/>
        <scheme val="minor"/>
      </rPr>
      <t>9.1.</t>
    </r>
    <r>
      <rPr>
        <sz val="10"/>
        <color theme="1"/>
        <rFont val="Calibri"/>
        <family val="2"/>
        <scheme val="minor"/>
      </rPr>
      <t xml:space="preserve"> Boletim, e-mail, página do Relatório de Gestão ou de Sustentabilidade, print de tela de site ou Portal Unimed, que comprove a divulgação.</t>
    </r>
  </si>
  <si>
    <r>
      <rPr>
        <b/>
        <sz val="10"/>
        <color theme="1"/>
        <rFont val="Calibri"/>
        <family val="2"/>
        <scheme val="minor"/>
      </rPr>
      <t>10.2</t>
    </r>
    <r>
      <rPr>
        <sz val="10"/>
        <color theme="1"/>
        <rFont val="Calibri"/>
        <family val="2"/>
        <scheme val="minor"/>
      </rPr>
      <t>. Envio do planejamento estratégico.</t>
    </r>
  </si>
  <si>
    <r>
      <rPr>
        <b/>
        <sz val="10"/>
        <color theme="1"/>
        <rFont val="Calibri"/>
        <family val="2"/>
        <scheme val="minor"/>
      </rPr>
      <t>10.5.</t>
    </r>
    <r>
      <rPr>
        <sz val="10"/>
        <color theme="1"/>
        <rFont val="Calibri"/>
        <family val="2"/>
        <scheme val="minor"/>
      </rPr>
      <t xml:space="preserve"> Envio de somente um documento contendo evidências de cada item selecionado (ex.: envio de ata de pelo menos uma das reuniões, listas de presença com os públicos que participaram da elaboração do planejamento estratégico).</t>
    </r>
  </si>
  <si>
    <r>
      <rPr>
        <b/>
        <sz val="10"/>
        <color theme="1"/>
        <rFont val="Calibri"/>
        <family val="2"/>
        <scheme val="minor"/>
      </rPr>
      <t>11.1.</t>
    </r>
    <r>
      <rPr>
        <sz val="10"/>
        <color theme="1"/>
        <rFont val="Calibri"/>
        <family val="2"/>
        <scheme val="minor"/>
      </rPr>
      <t xml:space="preserve"> Identificar e enviar apenas um documento que comprove o meio de comunicação utilizado (ex.: ata da reunião; print de tela do Sistema de Gestão; cópia de e-mail a todos os públicos selecionados nesta questão, lista de presença de eventuais palestras da diretoria a todos os colaboradores ou cooperados).</t>
    </r>
  </si>
  <si>
    <r>
      <rPr>
        <b/>
        <sz val="10"/>
        <color theme="1"/>
        <rFont val="Calibri"/>
        <family val="2"/>
        <scheme val="minor"/>
      </rPr>
      <t xml:space="preserve">11.2. </t>
    </r>
    <r>
      <rPr>
        <sz val="10"/>
        <color theme="1"/>
        <rFont val="Calibri"/>
        <family val="2"/>
        <scheme val="minor"/>
      </rPr>
      <t>Envio de cronograma contendo previsão de monitoramento dos resultados e avaliação periódica do planejamento estratégico.</t>
    </r>
  </si>
  <si>
    <r>
      <rPr>
        <b/>
        <sz val="10"/>
        <color theme="1"/>
        <rFont val="Calibri"/>
        <family val="2"/>
        <scheme val="minor"/>
      </rPr>
      <t>12.1.</t>
    </r>
    <r>
      <rPr>
        <sz val="10"/>
        <color theme="1"/>
        <rFont val="Calibri"/>
        <family val="2"/>
        <scheme val="minor"/>
      </rPr>
      <t xml:space="preserve"> Envio do certificado de auditoria externa dentro da validade.</t>
    </r>
  </si>
  <si>
    <r>
      <rPr>
        <b/>
        <sz val="10"/>
        <color theme="1"/>
        <rFont val="Calibri"/>
        <family val="2"/>
        <scheme val="minor"/>
      </rPr>
      <t>12.2.</t>
    </r>
    <r>
      <rPr>
        <sz val="10"/>
        <color theme="1"/>
        <rFont val="Calibri"/>
        <family val="2"/>
        <scheme val="minor"/>
      </rPr>
      <t xml:space="preserve"> Política da qualidade assinada pela alta direção.</t>
    </r>
  </si>
  <si>
    <r>
      <rPr>
        <b/>
        <sz val="10"/>
        <color theme="1"/>
        <rFont val="Calibri"/>
        <family val="2"/>
        <scheme val="minor"/>
      </rPr>
      <t>12.3.</t>
    </r>
    <r>
      <rPr>
        <sz val="10"/>
        <color theme="1"/>
        <rFont val="Calibri"/>
        <family val="2"/>
        <scheme val="minor"/>
      </rPr>
      <t xml:space="preserve"> Cadeia de Valor.</t>
    </r>
  </si>
  <si>
    <r>
      <rPr>
        <b/>
        <sz val="10"/>
        <color theme="1"/>
        <rFont val="Calibri"/>
        <family val="2"/>
        <scheme val="minor"/>
      </rPr>
      <t>12.4.</t>
    </r>
    <r>
      <rPr>
        <sz val="10"/>
        <color theme="1"/>
        <rFont val="Calibri"/>
        <family val="2"/>
        <scheme val="minor"/>
      </rPr>
      <t xml:space="preserve"> Último relatório consolidado com os resultados e/ou a análise crítica de auditoria referente ao Sistema de Gestão da Qualidade.</t>
    </r>
  </si>
  <si>
    <r>
      <rPr>
        <b/>
        <sz val="10"/>
        <color theme="1"/>
        <rFont val="Calibri"/>
        <family val="2"/>
        <scheme val="minor"/>
      </rPr>
      <t>13.1.</t>
    </r>
    <r>
      <rPr>
        <sz val="10"/>
        <color theme="1"/>
        <rFont val="Calibri"/>
        <family val="2"/>
        <scheme val="minor"/>
      </rPr>
      <t xml:space="preserve"> Envio de Diretriz/Normativo Interno que descreva as funções/objetivos da estrutura/área de Gestão de Riscos e controles internos da Unimed, devidamente assinada.</t>
    </r>
  </si>
  <si>
    <r>
      <rPr>
        <b/>
        <sz val="10"/>
        <color theme="1"/>
        <rFont val="Calibri"/>
        <family val="2"/>
        <scheme val="minor"/>
      </rPr>
      <t>13.2.</t>
    </r>
    <r>
      <rPr>
        <sz val="10"/>
        <color theme="1"/>
        <rFont val="Calibri"/>
        <family val="2"/>
        <scheme val="minor"/>
      </rPr>
      <t xml:space="preserve"> Envio de documento contendo os critérios e aprovação do “apetite ao risco” da Unimed (ex.: atas de reunião, diretriz assinada etc.).</t>
    </r>
  </si>
  <si>
    <r>
      <rPr>
        <b/>
        <sz val="10"/>
        <color theme="1"/>
        <rFont val="Calibri"/>
        <family val="2"/>
        <scheme val="minor"/>
      </rPr>
      <t>13.3.</t>
    </r>
    <r>
      <rPr>
        <sz val="10"/>
        <color theme="1"/>
        <rFont val="Calibri"/>
        <family val="2"/>
        <scheme val="minor"/>
      </rPr>
      <t xml:space="preserve"> Envio de documento contendo o dicionário de riscos utilizado pela Unimed.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</si>
  <si>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Não serão aceitas para validar esta questão matriz de risco assistencial.</t>
    </r>
  </si>
  <si>
    <r>
      <rPr>
        <b/>
        <sz val="10"/>
        <color theme="1"/>
        <rFont val="Calibri"/>
        <family val="2"/>
        <scheme val="minor"/>
      </rPr>
      <t>14.4.</t>
    </r>
    <r>
      <rPr>
        <sz val="10"/>
        <color theme="1"/>
        <rFont val="Calibri"/>
        <family val="2"/>
        <scheme val="minor"/>
      </rPr>
      <t xml:space="preserve"> Envio de Diretriz Interna e/ou Organograma da empresa descrevendo a estrutura de controles internos/gestão de riscos.</t>
    </r>
  </si>
  <si>
    <r>
      <rPr>
        <b/>
        <sz val="10"/>
        <color theme="1"/>
        <rFont val="Calibri"/>
        <family val="2"/>
        <scheme val="minor"/>
      </rPr>
      <t>14.5</t>
    </r>
    <r>
      <rPr>
        <sz val="10"/>
        <color theme="1"/>
        <rFont val="Calibri"/>
        <family val="2"/>
        <scheme val="minor"/>
      </rPr>
      <t>. Envio de documento/relatório que comprove o resultado das análises dos testes de controle, incluindo identificação do responsável/área executora dos testes.</t>
    </r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</si>
  <si>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é prática de mercado formalizar os testes de controle na própria matriz de risco; caso também o façam, favor enviar a matriz consolidada contendo as informações dos testes realizados.</t>
    </r>
  </si>
  <si>
    <r>
      <rPr>
        <b/>
        <sz val="10"/>
        <color theme="1"/>
        <rFont val="Calibri"/>
        <family val="2"/>
        <scheme val="minor"/>
      </rPr>
      <t>14.6.</t>
    </r>
    <r>
      <rPr>
        <sz val="10"/>
        <color theme="1"/>
        <rFont val="Calibri"/>
        <family val="2"/>
        <scheme val="minor"/>
      </rPr>
      <t xml:space="preserve"> Envio de cronograma do plano anual de auditoria interna.</t>
    </r>
  </si>
  <si>
    <r>
      <rPr>
        <b/>
        <sz val="10"/>
        <color theme="1"/>
        <rFont val="Calibri"/>
        <family val="2"/>
        <scheme val="minor"/>
      </rPr>
      <t>14.7.</t>
    </r>
    <r>
      <rPr>
        <sz val="10"/>
        <color theme="1"/>
        <rFont val="Calibri"/>
        <family val="2"/>
        <scheme val="minor"/>
      </rPr>
      <t xml:space="preserve"> Envio de relatório de auditoria interna referenciado no cronograma do plano anual de auditoria interna.</t>
    </r>
  </si>
  <si>
    <r>
      <rPr>
        <b/>
        <sz val="10"/>
        <color theme="1"/>
        <rFont val="Calibri"/>
        <family val="2"/>
        <scheme val="minor"/>
      </rPr>
      <t>14.8.</t>
    </r>
    <r>
      <rPr>
        <sz val="10"/>
        <color theme="1"/>
        <rFont val="Calibri"/>
        <family val="2"/>
        <scheme val="minor"/>
      </rPr>
      <t xml:space="preserve"> Envio de um documento que comprove que os testes são realizados e formalizados.</t>
    </r>
  </si>
  <si>
    <r>
      <rPr>
        <b/>
        <sz val="10"/>
        <color theme="1"/>
        <rFont val="Calibri"/>
        <family val="2"/>
        <scheme val="minor"/>
      </rPr>
      <t>15.2.</t>
    </r>
    <r>
      <rPr>
        <sz val="10"/>
        <color theme="1"/>
        <rFont val="Calibri"/>
        <family val="2"/>
        <scheme val="minor"/>
      </rPr>
      <t xml:space="preserve"> Enviar contrato de prestação de serviço com a empresa que terceiriza os trabalhos de Auditoria Interna na íntegra ou minimamente as páginas contendo objeto, escopo e vigência do contrato.</t>
    </r>
  </si>
  <si>
    <r>
      <rPr>
        <b/>
        <sz val="10"/>
        <color theme="1"/>
        <rFont val="Calibri"/>
        <family val="2"/>
        <scheme val="minor"/>
      </rPr>
      <t xml:space="preserve">Observação: </t>
    </r>
    <r>
      <rPr>
        <sz val="10"/>
        <color theme="1"/>
        <rFont val="Calibri"/>
        <family val="2"/>
        <scheme val="minor"/>
      </rPr>
      <t>Não será aceito como evidência contrato com Auditoria Independente referente às  análises contábeis/financeiras.</t>
    </r>
  </si>
  <si>
    <r>
      <rPr>
        <b/>
        <sz val="10"/>
        <color theme="1"/>
        <rFont val="Calibri"/>
        <family val="2"/>
        <scheme val="minor"/>
      </rPr>
      <t>15.3.</t>
    </r>
    <r>
      <rPr>
        <sz val="10"/>
        <color theme="1"/>
        <rFont val="Calibri"/>
        <family val="2"/>
        <scheme val="minor"/>
      </rPr>
      <t xml:space="preserve"> Envio do organograma da Unimed contendo a área de Auditoria Interna.</t>
    </r>
  </si>
  <si>
    <r>
      <rPr>
        <b/>
        <sz val="10"/>
        <color theme="1"/>
        <rFont val="Calibri"/>
        <family val="2"/>
        <scheme val="minor"/>
      </rPr>
      <t>15.7.</t>
    </r>
    <r>
      <rPr>
        <sz val="10"/>
        <color theme="1"/>
        <rFont val="Calibri"/>
        <family val="2"/>
        <scheme val="minor"/>
      </rPr>
      <t xml:space="preserve"> Envio do plano anual de auditoria interna de 2020 ou 2019.</t>
    </r>
  </si>
  <si>
    <r>
      <rPr>
        <b/>
        <sz val="10"/>
        <color theme="1"/>
        <rFont val="Calibri"/>
        <family val="2"/>
        <scheme val="minor"/>
      </rPr>
      <t>15.8.</t>
    </r>
    <r>
      <rPr>
        <sz val="10"/>
        <color theme="1"/>
        <rFont val="Calibri"/>
        <family val="2"/>
        <scheme val="minor"/>
      </rPr>
      <t xml:space="preserve"> Envio de um documento que contenha as premissas que foram utilizadas para elaboração do Plano Anual (ex.: apresentação/relatório).</t>
    </r>
  </si>
  <si>
    <r>
      <rPr>
        <b/>
        <sz val="10"/>
        <color theme="1"/>
        <rFont val="Calibri"/>
        <family val="2"/>
        <scheme val="minor"/>
      </rPr>
      <t>15.10.</t>
    </r>
    <r>
      <rPr>
        <sz val="10"/>
        <color theme="1"/>
        <rFont val="Calibri"/>
        <family val="2"/>
        <scheme val="minor"/>
      </rPr>
      <t xml:space="preserve"> Envio de e-mail, print ou ata de reunião, contendo o recorte do trecho/parágrafo que comprove o envio do relatório de auditoria interna. No caso da Unimed ter selecionado mais de uma opção, a evidência deverá comprovar o envio à maior instância selecionada.</t>
    </r>
  </si>
  <si>
    <r>
      <rPr>
        <b/>
        <sz val="10"/>
        <color theme="1"/>
        <rFont val="Calibri"/>
        <family val="2"/>
        <scheme val="minor"/>
      </rPr>
      <t>18.1.</t>
    </r>
    <r>
      <rPr>
        <sz val="10"/>
        <color theme="1"/>
        <rFont val="Calibri"/>
        <family val="2"/>
        <scheme val="minor"/>
      </rPr>
      <t xml:space="preserve"> Envio do documento/formulário enviado à ANS, evidenciando o titular responsável pela Ouvidoria.</t>
    </r>
  </si>
  <si>
    <r>
      <rPr>
        <b/>
        <sz val="10"/>
        <color theme="1"/>
        <rFont val="Calibri"/>
        <family val="2"/>
        <scheme val="minor"/>
      </rPr>
      <t>19.7.</t>
    </r>
    <r>
      <rPr>
        <sz val="10"/>
        <color theme="1"/>
        <rFont val="Calibri"/>
        <family val="2"/>
        <scheme val="minor"/>
      </rPr>
      <t xml:space="preserve"> Envio de um modelo do formulário utilizado para a pesquisa.</t>
    </r>
  </si>
  <si>
    <r>
      <rPr>
        <b/>
        <sz val="10"/>
        <color theme="1"/>
        <rFont val="Calibri"/>
        <family val="2"/>
        <scheme val="minor"/>
      </rPr>
      <t>19.8.</t>
    </r>
    <r>
      <rPr>
        <sz val="10"/>
        <color theme="1"/>
        <rFont val="Calibri"/>
        <family val="2"/>
        <scheme val="minor"/>
      </rPr>
      <t xml:space="preserve"> Envio da tabulação dos resultados que contenham percentuais médios de satisfação.</t>
    </r>
  </si>
  <si>
    <r>
      <rPr>
        <b/>
        <sz val="10"/>
        <color theme="1"/>
        <rFont val="Calibri"/>
        <family val="2"/>
        <scheme val="minor"/>
      </rPr>
      <t>20.2.</t>
    </r>
    <r>
      <rPr>
        <sz val="10"/>
        <color theme="1"/>
        <rFont val="Calibri"/>
        <family val="2"/>
        <scheme val="minor"/>
      </rPr>
      <t xml:space="preserve"> Envio de uma evidência da comunicação do Canal de Denúncia aos públicos de relacionamento.      </t>
    </r>
  </si>
  <si>
    <r>
      <rPr>
        <b/>
        <sz val="10"/>
        <color theme="1"/>
        <rFont val="Calibri"/>
        <family val="2"/>
        <scheme val="minor"/>
      </rPr>
      <t>20.3.</t>
    </r>
    <r>
      <rPr>
        <sz val="10"/>
        <color theme="1"/>
        <rFont val="Calibri"/>
        <family val="2"/>
        <scheme val="minor"/>
      </rPr>
      <t xml:space="preserve"> Envio do regimento interno do comitê.</t>
    </r>
  </si>
  <si>
    <r>
      <rPr>
        <b/>
        <sz val="10"/>
        <color theme="1"/>
        <rFont val="Calibri"/>
        <family val="2"/>
        <scheme val="minor"/>
      </rPr>
      <t>21.2.</t>
    </r>
    <r>
      <rPr>
        <sz val="10"/>
        <color theme="1"/>
        <rFont val="Calibri"/>
        <family val="2"/>
        <scheme val="minor"/>
      </rPr>
      <t xml:space="preserve"> Envio de print de tela que comprove o local de divulgação do relatório (ex.: intranet).</t>
    </r>
  </si>
  <si>
    <t>22c/d/e</t>
  </si>
  <si>
    <r>
      <rPr>
        <b/>
        <sz val="10"/>
        <color theme="1"/>
        <rFont val="Calibri"/>
        <family val="2"/>
        <scheme val="minor"/>
      </rPr>
      <t>23.3.</t>
    </r>
    <r>
      <rPr>
        <sz val="10"/>
        <color theme="1"/>
        <rFont val="Calibri"/>
        <family val="2"/>
        <scheme val="minor"/>
      </rPr>
      <t xml:space="preserve"> Inscrição Estadual e Municipal;</t>
    </r>
  </si>
  <si>
    <r>
      <rPr>
        <b/>
        <sz val="10"/>
        <color theme="1"/>
        <rFont val="Calibri"/>
        <family val="2"/>
        <scheme val="minor"/>
      </rPr>
      <t>23.1.</t>
    </r>
    <r>
      <rPr>
        <sz val="10"/>
        <color theme="1"/>
        <rFont val="Calibri"/>
        <family val="2"/>
        <scheme val="minor"/>
      </rPr>
      <t xml:space="preserve"> Alvará/Licença de Funcionamento;</t>
    </r>
  </si>
  <si>
    <r>
      <rPr>
        <b/>
        <sz val="10"/>
        <color theme="1"/>
        <rFont val="Calibri"/>
        <family val="2"/>
        <scheme val="minor"/>
      </rPr>
      <t>23.4.</t>
    </r>
    <r>
      <rPr>
        <sz val="10"/>
        <color theme="1"/>
        <rFont val="Calibri"/>
        <family val="2"/>
        <scheme val="minor"/>
      </rPr>
      <t xml:space="preserve"> Cartão do CNPJ, com CNAE adequado para a prestação de serviço realizada.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</si>
  <si>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o plano de ação pode ser do próprio prestador e validado pela Unimed.</t>
    </r>
  </si>
  <si>
    <r>
      <rPr>
        <b/>
        <sz val="10"/>
        <color theme="1"/>
        <rFont val="Calibri"/>
        <family val="2"/>
        <scheme val="minor"/>
      </rPr>
      <t>24.1.</t>
    </r>
    <r>
      <rPr>
        <sz val="10"/>
        <color theme="1"/>
        <rFont val="Calibri"/>
        <family val="2"/>
        <scheme val="minor"/>
      </rPr>
      <t xml:space="preserve"> Relatório de apontamentos para o prestador, contendo as não-conformidades assistenciais;</t>
    </r>
  </si>
  <si>
    <r>
      <rPr>
        <b/>
        <sz val="10"/>
        <color theme="1"/>
        <rFont val="Calibri"/>
        <family val="2"/>
        <scheme val="minor"/>
      </rPr>
      <t>24.3.</t>
    </r>
    <r>
      <rPr>
        <sz val="10"/>
        <color theme="1"/>
        <rFont val="Calibri"/>
        <family val="2"/>
        <scheme val="minor"/>
      </rPr>
      <t xml:space="preserve"> Apresentar indicador com análise de melhoria referente às não-conformidades assistenciais encontradas.</t>
    </r>
  </si>
  <si>
    <r>
      <rPr>
        <b/>
        <sz val="10"/>
        <color theme="1"/>
        <rFont val="Calibri"/>
        <family val="2"/>
        <scheme val="minor"/>
      </rPr>
      <t>24.2.</t>
    </r>
    <r>
      <rPr>
        <sz val="10"/>
        <color theme="1"/>
        <rFont val="Calibri"/>
        <family val="2"/>
        <scheme val="minor"/>
      </rPr>
      <t xml:space="preserve"> Plano de ação elaborado junto ao prestador para solucionar os apontamentos do relatório de não-conformidades assistenciais;</t>
    </r>
  </si>
  <si>
    <r>
      <rPr>
        <b/>
        <sz val="10"/>
        <color theme="1"/>
        <rFont val="Calibri"/>
        <family val="2"/>
        <scheme val="minor"/>
      </rPr>
      <t>25.1, 25.2, 25.3 e 25.4.</t>
    </r>
    <r>
      <rPr>
        <sz val="10"/>
        <color theme="1"/>
        <rFont val="Calibri"/>
        <family val="2"/>
        <scheme val="minor"/>
      </rPr>
      <t xml:space="preserve"> Envio em formato eletrônico de </t>
    </r>
    <r>
      <rPr>
        <b/>
        <sz val="10"/>
        <color theme="1"/>
        <rFont val="Calibri"/>
        <family val="2"/>
        <scheme val="minor"/>
      </rPr>
      <t>até quatro peças</t>
    </r>
    <r>
      <rPr>
        <sz val="10"/>
        <color theme="1"/>
        <rFont val="Calibri"/>
        <family val="2"/>
        <scheme val="minor"/>
      </rPr>
      <t xml:space="preserve"> criadas pela sua própria Unimed.</t>
    </r>
  </si>
  <si>
    <t>• Campanhas;</t>
  </si>
  <si>
    <t>• Boletins;</t>
  </si>
  <si>
    <t>• Vídeos;</t>
  </si>
  <si>
    <t>• Peças on-line (redes sociais, e-mail marketing, banner etc.);</t>
  </si>
  <si>
    <t>• Peças gráficas (folhetos, revistas, jornais etc.);</t>
  </si>
  <si>
    <t>• Materiais de comunicação interna e externa.</t>
  </si>
  <si>
    <r>
      <rPr>
        <b/>
        <sz val="10"/>
        <color theme="1"/>
        <rFont val="Calibri"/>
        <family val="2"/>
        <scheme val="minor"/>
      </rPr>
      <t>26.1.</t>
    </r>
    <r>
      <rPr>
        <sz val="10"/>
        <color theme="1"/>
        <rFont val="Calibri"/>
        <family val="2"/>
        <scheme val="minor"/>
      </rPr>
      <t xml:space="preserve"> Envio de um documento que evidencie (ex.: print da página, boletins, canal de comunicação em que a Diretriz é divulgada).</t>
    </r>
  </si>
  <si>
    <r>
      <rPr>
        <b/>
        <sz val="10"/>
        <color theme="1"/>
        <rFont val="Calibri"/>
        <family val="2"/>
        <scheme val="minor"/>
      </rPr>
      <t>26.2.</t>
    </r>
    <r>
      <rPr>
        <sz val="10"/>
        <color theme="1"/>
        <rFont val="Calibri"/>
        <family val="2"/>
        <scheme val="minor"/>
      </rPr>
      <t xml:space="preserve"> Material utilizado no treinamento.</t>
    </r>
  </si>
  <si>
    <r>
      <rPr>
        <b/>
        <sz val="10"/>
        <color theme="1"/>
        <rFont val="Calibri"/>
        <family val="2"/>
        <scheme val="minor"/>
      </rPr>
      <t>26.3.</t>
    </r>
    <r>
      <rPr>
        <sz val="10"/>
        <color theme="1"/>
        <rFont val="Calibri"/>
        <family val="2"/>
        <scheme val="minor"/>
      </rPr>
      <t xml:space="preserve"> Envio de um documento que evidencie (ex.: print de depoimento(s) utilizado(s) em matéria(s) da imprensa, comunicação interna e/ou eventos).</t>
    </r>
  </si>
  <si>
    <r>
      <rPr>
        <b/>
        <sz val="10"/>
        <color theme="1"/>
        <rFont val="Calibri"/>
        <family val="2"/>
        <scheme val="minor"/>
      </rPr>
      <t xml:space="preserve">26.4. </t>
    </r>
    <r>
      <rPr>
        <sz val="10"/>
        <color theme="1"/>
        <rFont val="Calibri"/>
        <family val="2"/>
        <scheme val="minor"/>
      </rPr>
      <t>Envio de um documento que evidencie (ex.: print de matéria(s) com posicionamento da marca ou que fale de cooperativismo, saúde, qualidade de vida).</t>
    </r>
  </si>
  <si>
    <r>
      <rPr>
        <b/>
        <sz val="10"/>
        <color theme="1"/>
        <rFont val="Calibri"/>
        <family val="2"/>
        <scheme val="minor"/>
      </rPr>
      <t>35.2.</t>
    </r>
    <r>
      <rPr>
        <sz val="10"/>
        <color theme="1"/>
        <rFont val="Calibri"/>
        <family val="2"/>
        <scheme val="minor"/>
      </rPr>
      <t xml:space="preserve"> Envio da ata da última reunião realizada, de </t>
    </r>
    <r>
      <rPr>
        <b/>
        <sz val="10"/>
        <color theme="1"/>
        <rFont val="Calibri"/>
        <family val="2"/>
        <scheme val="minor"/>
      </rPr>
      <t>pelo menos um</t>
    </r>
    <r>
      <rPr>
        <sz val="10"/>
        <color theme="1"/>
        <rFont val="Calibri"/>
        <family val="2"/>
        <scheme val="minor"/>
      </rPr>
      <t xml:space="preserve"> núcleo, comitê ou comissão.</t>
    </r>
  </si>
  <si>
    <r>
      <rPr>
        <b/>
        <sz val="10"/>
        <color theme="1"/>
        <rFont val="Calibri"/>
        <family val="2"/>
        <scheme val="minor"/>
      </rPr>
      <t>35.1.</t>
    </r>
    <r>
      <rPr>
        <sz val="10"/>
        <color theme="1"/>
        <rFont val="Calibri"/>
        <family val="2"/>
        <scheme val="minor"/>
      </rPr>
      <t xml:space="preserve"> Envio de um regimento/regulamento (ou outro documento) que normatize o funcionamento de </t>
    </r>
    <r>
      <rPr>
        <b/>
        <sz val="10"/>
        <color theme="1"/>
        <rFont val="Calibri"/>
        <family val="2"/>
        <scheme val="minor"/>
      </rPr>
      <t>pelo menos um</t>
    </r>
    <r>
      <rPr>
        <sz val="10"/>
        <color theme="1"/>
        <rFont val="Calibri"/>
        <family val="2"/>
        <scheme val="minor"/>
      </rPr>
      <t xml:space="preserve"> núcleo, comitê ou comissão;</t>
    </r>
  </si>
  <si>
    <r>
      <rPr>
        <b/>
        <sz val="10"/>
        <color theme="1"/>
        <rFont val="Calibri"/>
        <family val="2"/>
        <scheme val="minor"/>
      </rPr>
      <t>36.1.</t>
    </r>
    <r>
      <rPr>
        <sz val="10"/>
        <color theme="1"/>
        <rFont val="Calibri"/>
        <family val="2"/>
        <scheme val="minor"/>
      </rPr>
      <t xml:space="preserve"> Envio de uma evidência do principal canal que a Unimed utiliza para coletar sugestões, críticas e reclamações dos cooperados (ex.: print da tela de sistema, documento, endereço de e-mail).</t>
    </r>
  </si>
  <si>
    <r>
      <rPr>
        <b/>
        <sz val="10"/>
        <color theme="1"/>
        <rFont val="Calibri"/>
        <family val="2"/>
        <scheme val="minor"/>
      </rPr>
      <t>37.1.</t>
    </r>
    <r>
      <rPr>
        <sz val="10"/>
        <color theme="1"/>
        <rFont val="Calibri"/>
        <family val="2"/>
        <scheme val="minor"/>
      </rPr>
      <t xml:space="preserve"> Envio do modelo de formulário utilizado na última pesquisa aplicada;</t>
    </r>
  </si>
  <si>
    <r>
      <rPr>
        <b/>
        <sz val="10"/>
        <color theme="1"/>
        <rFont val="Calibri"/>
        <family val="2"/>
        <scheme val="minor"/>
      </rPr>
      <t>37.2.</t>
    </r>
    <r>
      <rPr>
        <sz val="10"/>
        <color theme="1"/>
        <rFont val="Calibri"/>
        <family val="2"/>
        <scheme val="minor"/>
      </rPr>
      <t xml:space="preserve"> Envio de </t>
    </r>
    <r>
      <rPr>
        <b/>
        <sz val="10"/>
        <color theme="1"/>
        <rFont val="Calibri"/>
        <family val="2"/>
        <scheme val="minor"/>
      </rPr>
      <t>recorte</t>
    </r>
    <r>
      <rPr>
        <sz val="10"/>
        <color theme="1"/>
        <rFont val="Calibri"/>
        <family val="2"/>
        <scheme val="minor"/>
      </rPr>
      <t xml:space="preserve"> da tabulação dos resultados que comprove a realização da pesquisa, contendo o percentual médio de satisfação do cooperado.</t>
    </r>
  </si>
  <si>
    <r>
      <rPr>
        <b/>
        <sz val="10"/>
        <color theme="1"/>
        <rFont val="Calibri"/>
        <family val="2"/>
        <scheme val="minor"/>
      </rPr>
      <t>40.1.</t>
    </r>
    <r>
      <rPr>
        <sz val="10"/>
        <color theme="1"/>
        <rFont val="Calibri"/>
        <family val="2"/>
        <scheme val="minor"/>
      </rPr>
      <t xml:space="preserve"> Envio de documento que contemple a descrição do programa de educação e formação dos cooperados.</t>
    </r>
  </si>
  <si>
    <r>
      <rPr>
        <b/>
        <sz val="10"/>
        <color theme="1"/>
        <rFont val="Calibri"/>
        <family val="2"/>
        <scheme val="minor"/>
      </rPr>
      <t>40.3.</t>
    </r>
    <r>
      <rPr>
        <sz val="10"/>
        <color theme="1"/>
        <rFont val="Calibri"/>
        <family val="2"/>
        <scheme val="minor"/>
      </rPr>
      <t xml:space="preserve"> Envio da lista de presença do curso da evidência </t>
    </r>
    <r>
      <rPr>
        <b/>
        <sz val="10"/>
        <color theme="1"/>
        <rFont val="Calibri"/>
        <family val="2"/>
        <scheme val="minor"/>
      </rPr>
      <t>40.2.</t>
    </r>
  </si>
  <si>
    <r>
      <rPr>
        <b/>
        <sz val="10"/>
        <color theme="1"/>
        <rFont val="Calibri"/>
        <family val="2"/>
        <scheme val="minor"/>
      </rPr>
      <t xml:space="preserve">42.1 e 42.2. </t>
    </r>
    <r>
      <rPr>
        <sz val="10"/>
        <color theme="1"/>
        <rFont val="Calibri"/>
        <family val="2"/>
        <scheme val="minor"/>
      </rPr>
      <t>Envio das duas últimas publicações ao cooperado (conteúdo em aplicativo, website, e-mail, boletins), para fins de conformidade com a periodicidade mínima trimestral na disponibilização destas informações.</t>
    </r>
  </si>
  <si>
    <r>
      <rPr>
        <b/>
        <sz val="10"/>
        <color theme="1"/>
        <rFont val="Calibri"/>
        <family val="2"/>
        <scheme val="minor"/>
      </rPr>
      <t>43.1.</t>
    </r>
    <r>
      <rPr>
        <sz val="10"/>
        <color theme="1"/>
        <rFont val="Calibri"/>
        <family val="2"/>
        <scheme val="minor"/>
      </rPr>
      <t xml:space="preserve"> Ata da reunião;</t>
    </r>
  </si>
  <si>
    <r>
      <rPr>
        <b/>
        <sz val="10"/>
        <color theme="1"/>
        <rFont val="Calibri"/>
        <family val="2"/>
        <scheme val="minor"/>
      </rPr>
      <t>43.2.</t>
    </r>
    <r>
      <rPr>
        <sz val="10"/>
        <color theme="1"/>
        <rFont val="Calibri"/>
        <family val="2"/>
        <scheme val="minor"/>
      </rPr>
      <t xml:space="preserve"> Edital de convocação da AGO.</t>
    </r>
  </si>
  <si>
    <r>
      <rPr>
        <b/>
        <sz val="10"/>
        <color theme="1"/>
        <rFont val="Calibri"/>
        <family val="2"/>
        <scheme val="minor"/>
      </rPr>
      <t>43.1.</t>
    </r>
    <r>
      <rPr>
        <sz val="10"/>
        <color theme="1"/>
        <rFont val="Calibri"/>
        <family val="2"/>
        <scheme val="minor"/>
      </rPr>
      <t xml:space="preserve"> Boletim ou cópia de e-mail que comprove a divulgação em formato eletrônico, datado;</t>
    </r>
  </si>
  <si>
    <r>
      <t>43.2. E</t>
    </r>
    <r>
      <rPr>
        <sz val="10"/>
        <color theme="1"/>
        <rFont val="Calibri"/>
        <family val="2"/>
        <scheme val="minor"/>
      </rPr>
      <t>dital de convocação da AGO.</t>
    </r>
  </si>
  <si>
    <r>
      <rPr>
        <b/>
        <sz val="10"/>
        <color theme="1"/>
        <rFont val="Calibri"/>
        <family val="2"/>
        <scheme val="minor"/>
      </rPr>
      <t>43.1.</t>
    </r>
    <r>
      <rPr>
        <sz val="10"/>
        <color theme="1"/>
        <rFont val="Calibri"/>
        <family val="2"/>
        <scheme val="minor"/>
      </rPr>
      <t xml:space="preserve"> Print de tela que comprove a divulgação antecipada, datada;</t>
    </r>
  </si>
  <si>
    <r>
      <rPr>
        <b/>
        <sz val="10"/>
        <color theme="1"/>
        <rFont val="Calibri"/>
        <family val="2"/>
        <scheme val="minor"/>
      </rPr>
      <t>45.2.</t>
    </r>
    <r>
      <rPr>
        <sz val="10"/>
        <color theme="1"/>
        <rFont val="Calibri"/>
        <family val="2"/>
        <scheme val="minor"/>
      </rPr>
      <t xml:space="preserve"> Envio do relatório (na íntegra) contendo todos os resultados consolidados da pesquisa;</t>
    </r>
  </si>
  <si>
    <r>
      <rPr>
        <b/>
        <sz val="10"/>
        <color theme="1"/>
        <rFont val="Calibri"/>
        <family val="2"/>
        <scheme val="minor"/>
      </rPr>
      <t>46.1.</t>
    </r>
    <r>
      <rPr>
        <sz val="10"/>
        <color theme="1"/>
        <rFont val="Calibri"/>
        <family val="2"/>
        <scheme val="minor"/>
      </rPr>
      <t xml:space="preserve"> Envio do Programa de Gestão por Competências, na íntegra.</t>
    </r>
  </si>
  <si>
    <r>
      <rPr>
        <b/>
        <sz val="10"/>
        <color theme="1"/>
        <rFont val="Calibri"/>
        <family val="2"/>
        <scheme val="minor"/>
      </rPr>
      <t>46.3.</t>
    </r>
    <r>
      <rPr>
        <sz val="10"/>
        <color theme="1"/>
        <rFont val="Calibri"/>
        <family val="2"/>
        <scheme val="minor"/>
      </rPr>
      <t xml:space="preserve"> Envio de documento que contenha a descrição de um cargo e/ou área que contemplem conhecimentos, habilidades e competências necessárias.</t>
    </r>
  </si>
  <si>
    <r>
      <rPr>
        <b/>
        <sz val="10"/>
        <color theme="1"/>
        <rFont val="Calibri"/>
        <family val="2"/>
        <scheme val="minor"/>
      </rPr>
      <t>46.4.</t>
    </r>
    <r>
      <rPr>
        <sz val="10"/>
        <color theme="1"/>
        <rFont val="Calibri"/>
        <family val="2"/>
        <scheme val="minor"/>
      </rPr>
      <t xml:space="preserve"> Envio do plano de comunicação;</t>
    </r>
  </si>
  <si>
    <r>
      <rPr>
        <b/>
        <sz val="10"/>
        <color theme="1"/>
        <rFont val="Calibri"/>
        <family val="2"/>
        <scheme val="minor"/>
      </rPr>
      <t>46.5.</t>
    </r>
    <r>
      <rPr>
        <sz val="10"/>
        <color theme="1"/>
        <rFont val="Calibri"/>
        <family val="2"/>
        <scheme val="minor"/>
      </rPr>
      <t xml:space="preserve"> Envio de lista de presença de pelo menos um treinamento realizado relacionado a competências.</t>
    </r>
  </si>
  <si>
    <r>
      <rPr>
        <b/>
        <sz val="10"/>
        <color theme="1"/>
        <rFont val="Calibri"/>
        <family val="2"/>
        <scheme val="minor"/>
      </rPr>
      <t>46.7.</t>
    </r>
    <r>
      <rPr>
        <sz val="10"/>
        <color theme="1"/>
        <rFont val="Calibri"/>
        <family val="2"/>
        <scheme val="minor"/>
      </rPr>
      <t xml:space="preserve"> Envio de relatório que evidencie resultados da avaliação de competências do último ciclo realizado.</t>
    </r>
  </si>
  <si>
    <r>
      <rPr>
        <b/>
        <sz val="10"/>
        <color theme="1"/>
        <rFont val="Calibri"/>
        <family val="2"/>
        <scheme val="minor"/>
      </rPr>
      <t>46.8.</t>
    </r>
    <r>
      <rPr>
        <sz val="10"/>
        <color theme="1"/>
        <rFont val="Calibri"/>
        <family val="2"/>
        <scheme val="minor"/>
      </rPr>
      <t xml:space="preserve"> Envio de documento que evidencie a existência do comitê de calibração OU ata da última reunião realizada.</t>
    </r>
  </si>
  <si>
    <r>
      <rPr>
        <b/>
        <sz val="10"/>
        <color theme="1"/>
        <rFont val="Calibri"/>
        <family val="2"/>
        <scheme val="minor"/>
      </rPr>
      <t>47.2.</t>
    </r>
    <r>
      <rPr>
        <sz val="10"/>
        <color theme="1"/>
        <rFont val="Calibri"/>
        <family val="2"/>
        <scheme val="minor"/>
      </rPr>
      <t xml:space="preserve"> Envio do plano, calendário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cronograma das ações.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</si>
  <si>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caso a Diretriz ou Política referente à evidência </t>
    </r>
    <r>
      <rPr>
        <b/>
        <sz val="10"/>
        <color theme="1"/>
        <rFont val="Calibri"/>
        <family val="2"/>
        <scheme val="minor"/>
      </rPr>
      <t>49.1</t>
    </r>
    <r>
      <rPr>
        <sz val="10"/>
        <color theme="1"/>
        <rFont val="Calibri"/>
        <family val="2"/>
        <scheme val="minor"/>
      </rPr>
      <t xml:space="preserve"> contemple o tema diversidade no processo de recrutamento e seleção, destacar esta informação no material e nomear a evidência como </t>
    </r>
    <r>
      <rPr>
        <b/>
        <sz val="10"/>
        <color theme="1"/>
        <rFont val="Calibri"/>
        <family val="2"/>
        <scheme val="minor"/>
      </rPr>
      <t>49.2.</t>
    </r>
  </si>
  <si>
    <r>
      <rPr>
        <b/>
        <sz val="10"/>
        <color theme="1"/>
        <rFont val="Calibri"/>
        <family val="2"/>
        <scheme val="minor"/>
      </rPr>
      <t>49.4.</t>
    </r>
    <r>
      <rPr>
        <sz val="10"/>
        <color theme="1"/>
        <rFont val="Calibri"/>
        <family val="2"/>
        <scheme val="minor"/>
      </rPr>
      <t xml:space="preserve"> Envio de </t>
    </r>
    <r>
      <rPr>
        <b/>
        <sz val="10"/>
        <color theme="1"/>
        <rFont val="Calibri"/>
        <family val="2"/>
        <scheme val="minor"/>
      </rPr>
      <t>um documento contendo</t>
    </r>
    <r>
      <rPr>
        <sz val="10"/>
        <color theme="1"/>
        <rFont val="Calibri"/>
        <family val="2"/>
        <scheme val="minor"/>
      </rPr>
      <t xml:space="preserve"> fotos das instalações de acessibilidade (ex.: portas acessíveis, rampas, balcão de atendimento, banheiros adaptados, sinalização adaptadas, identificação tátil etc.).</t>
    </r>
  </si>
  <si>
    <r>
      <rPr>
        <b/>
        <sz val="10"/>
        <color theme="1"/>
        <rFont val="Calibri"/>
        <family val="2"/>
        <scheme val="minor"/>
      </rPr>
      <t>51.1.</t>
    </r>
    <r>
      <rPr>
        <sz val="10"/>
        <color theme="1"/>
        <rFont val="Calibri"/>
        <family val="2"/>
        <scheme val="minor"/>
      </rPr>
      <t xml:space="preserve"> Envio das declarações negativas de débitos (CRF e CND).</t>
    </r>
  </si>
  <si>
    <r>
      <rPr>
        <b/>
        <sz val="10"/>
        <color theme="1"/>
        <rFont val="Calibri"/>
        <family val="2"/>
        <scheme val="minor"/>
      </rPr>
      <t>51.2.</t>
    </r>
    <r>
      <rPr>
        <sz val="10"/>
        <color theme="1"/>
        <rFont val="Calibri"/>
        <family val="2"/>
        <scheme val="minor"/>
      </rPr>
      <t xml:space="preserve"> Envio de ata da última reunião da CIPA realizada.</t>
    </r>
  </si>
  <si>
    <r>
      <rPr>
        <b/>
        <sz val="10"/>
        <color theme="1"/>
        <rFont val="Calibri"/>
        <family val="2"/>
        <scheme val="minor"/>
      </rPr>
      <t>51.3.</t>
    </r>
    <r>
      <rPr>
        <sz val="10"/>
        <color theme="1"/>
        <rFont val="Calibri"/>
        <family val="2"/>
        <scheme val="minor"/>
      </rPr>
      <t xml:space="preserve"> Envio deum documento com a composição do SESMT (contendo: nome, cargo, área, telefone e e-mail de cada membro).</t>
    </r>
  </si>
  <si>
    <r>
      <rPr>
        <b/>
        <sz val="10"/>
        <color theme="1"/>
        <rFont val="Calibri"/>
        <family val="2"/>
        <scheme val="minor"/>
      </rPr>
      <t>51.4.</t>
    </r>
    <r>
      <rPr>
        <sz val="10"/>
        <color theme="1"/>
        <rFont val="Calibri"/>
        <family val="2"/>
        <scheme val="minor"/>
      </rPr>
      <t xml:space="preserve">  Envio de um documento que comprove (ex.: informativo interno, foto de quadro de avisos, e-mail aos colaboradores etc.).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</si>
  <si>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o envio desse documento anula a necessidade de apresentação das demais evidências acima listadas.</t>
    </r>
  </si>
  <si>
    <r>
      <rPr>
        <b/>
        <sz val="10"/>
        <color theme="1"/>
        <rFont val="Calibri"/>
        <family val="2"/>
        <scheme val="minor"/>
      </rPr>
      <t>53.1.</t>
    </r>
    <r>
      <rPr>
        <sz val="10"/>
        <color theme="1"/>
        <rFont val="Calibri"/>
        <family val="2"/>
        <scheme val="minor"/>
      </rPr>
      <t xml:space="preserve"> Envio do Registro na ANS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confirmação de cadastramento na ANS.</t>
    </r>
  </si>
  <si>
    <r>
      <rPr>
        <b/>
        <sz val="10"/>
        <color theme="1"/>
        <rFont val="Calibri"/>
        <family val="2"/>
        <scheme val="minor"/>
      </rPr>
      <t>53.2.</t>
    </r>
    <r>
      <rPr>
        <sz val="10"/>
        <color theme="1"/>
        <rFont val="Calibri"/>
        <family val="2"/>
        <scheme val="minor"/>
      </rPr>
      <t xml:space="preserve"> Envio do Registro na ANS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confirmação de cadastramento na ANS.</t>
    </r>
  </si>
  <si>
    <r>
      <rPr>
        <b/>
        <sz val="10"/>
        <color theme="1"/>
        <rFont val="Calibri"/>
        <family val="2"/>
        <scheme val="minor"/>
      </rPr>
      <t>54.2.</t>
    </r>
    <r>
      <rPr>
        <sz val="10"/>
        <color theme="1"/>
        <rFont val="Calibri"/>
        <family val="2"/>
        <scheme val="minor"/>
      </rPr>
      <t xml:space="preserve"> Enviar em pdf a relação de Recursos Próprios da sua Unimed.</t>
    </r>
  </si>
  <si>
    <r>
      <rPr>
        <b/>
        <sz val="10"/>
        <color theme="1"/>
        <rFont val="Calibri"/>
        <family val="2"/>
        <scheme val="minor"/>
      </rPr>
      <t>54.3.</t>
    </r>
    <r>
      <rPr>
        <sz val="10"/>
        <color theme="1"/>
        <rFont val="Calibri"/>
        <family val="2"/>
        <scheme val="minor"/>
      </rPr>
      <t xml:space="preserve"> Enviar cópia do contrato na íntegra da empresa fornecedora do sistema de exames </t>
    </r>
    <r>
      <rPr>
        <b/>
        <sz val="10"/>
        <color theme="1"/>
        <rFont val="Calibri"/>
        <family val="2"/>
        <scheme val="minor"/>
      </rPr>
      <t xml:space="preserve">OU </t>
    </r>
    <r>
      <rPr>
        <sz val="10"/>
        <color theme="1"/>
        <rFont val="Calibri"/>
        <family val="2"/>
        <scheme val="minor"/>
      </rPr>
      <t>documento que comprove a existência do sistema de exames nos centros de diagnóstico e laboratórios, conforme alternativa assinalada;</t>
    </r>
  </si>
  <si>
    <r>
      <rPr>
        <b/>
        <sz val="10"/>
        <color theme="1"/>
        <rFont val="Calibri"/>
        <family val="2"/>
        <scheme val="minor"/>
      </rPr>
      <t>69.2.</t>
    </r>
    <r>
      <rPr>
        <sz val="10"/>
        <color theme="1"/>
        <rFont val="Calibri"/>
        <family val="2"/>
        <scheme val="minor"/>
      </rPr>
      <t xml:space="preserve"> Enviar uma evidência que comprove adesão a alguma campanha (ex.: fotos de publicações off-line – anúncios em revistas e/ou outdoor etc.; e/ou print de tela de publicações on-line – Facebook, Instagram, LinkedIn e/ou sites).</t>
    </r>
  </si>
  <si>
    <r>
      <rPr>
        <b/>
        <sz val="10"/>
        <color theme="1"/>
        <rFont val="Calibri"/>
        <family val="2"/>
        <scheme val="minor"/>
      </rPr>
      <t>63.2.</t>
    </r>
    <r>
      <rPr>
        <sz val="10"/>
        <color theme="1"/>
        <rFont val="Calibri"/>
        <family val="2"/>
        <scheme val="minor"/>
      </rPr>
      <t xml:space="preserve"> Envio do plano de ação que contemple metas de redução.</t>
    </r>
  </si>
  <si>
    <r>
      <rPr>
        <b/>
        <sz val="10"/>
        <color theme="1"/>
        <rFont val="Calibri"/>
        <family val="2"/>
        <scheme val="minor"/>
      </rPr>
      <t>63.3.</t>
    </r>
    <r>
      <rPr>
        <sz val="10"/>
        <color theme="1"/>
        <rFont val="Calibri"/>
        <family val="2"/>
        <scheme val="minor"/>
      </rPr>
      <t xml:space="preserve"> Envio de documento ou certificado que comprove o plantio ou adoção de áreas verdes.</t>
    </r>
  </si>
  <si>
    <r>
      <rPr>
        <b/>
        <sz val="10"/>
        <color theme="1"/>
        <rFont val="Calibri"/>
        <family val="2"/>
        <scheme val="minor"/>
      </rPr>
      <t>63.1.</t>
    </r>
    <r>
      <rPr>
        <sz val="10"/>
        <color theme="1"/>
        <rFont val="Calibri"/>
        <family val="2"/>
        <scheme val="minor"/>
      </rPr>
      <t xml:space="preserve"> Envio do inventário, na íntegra.</t>
    </r>
  </si>
  <si>
    <r>
      <rPr>
        <b/>
        <sz val="10"/>
        <color theme="1"/>
        <rFont val="Calibri"/>
        <family val="2"/>
        <scheme val="minor"/>
      </rPr>
      <t>62.1.</t>
    </r>
    <r>
      <rPr>
        <sz val="10"/>
        <color theme="1"/>
        <rFont val="Calibri"/>
        <family val="2"/>
        <scheme val="minor"/>
      </rPr>
      <t xml:space="preserve"> Envio do programa de gerenciamento de resíduos;</t>
    </r>
  </si>
  <si>
    <r>
      <rPr>
        <b/>
        <sz val="10"/>
        <color theme="1"/>
        <rFont val="Calibri"/>
        <family val="2"/>
        <scheme val="minor"/>
      </rPr>
      <t>61.1.</t>
    </r>
    <r>
      <rPr>
        <sz val="10"/>
        <color theme="1"/>
        <rFont val="Calibri"/>
        <family val="2"/>
        <scheme val="minor"/>
      </rPr>
      <t xml:space="preserve"> Envio de documento contendo os indicadores monitorados.</t>
    </r>
  </si>
  <si>
    <r>
      <rPr>
        <b/>
        <sz val="10"/>
        <color theme="1"/>
        <rFont val="Calibri"/>
        <family val="2"/>
        <scheme val="minor"/>
      </rPr>
      <t>60.3.</t>
    </r>
    <r>
      <rPr>
        <sz val="10"/>
        <color theme="1"/>
        <rFont val="Calibri"/>
        <family val="2"/>
        <scheme val="minor"/>
      </rPr>
      <t xml:space="preserve"> Envio de print ou foto comprovando o uso das peças (ex.: anúncios em revistas, outdoor e/ou posts de redes sociais).</t>
    </r>
  </si>
  <si>
    <r>
      <rPr>
        <b/>
        <sz val="10"/>
        <color theme="1"/>
        <rFont val="Calibri"/>
        <family val="2"/>
        <scheme val="minor"/>
      </rPr>
      <t>60.1.</t>
    </r>
    <r>
      <rPr>
        <sz val="10"/>
        <color theme="1"/>
        <rFont val="Calibri"/>
        <family val="2"/>
        <scheme val="minor"/>
      </rPr>
      <t xml:space="preserve"> Envio de uma foto de ação ou evento contendo aplicação da tag;</t>
    </r>
  </si>
  <si>
    <r>
      <rPr>
        <b/>
        <sz val="10"/>
        <color theme="1"/>
        <rFont val="Calibri"/>
        <family val="2"/>
        <scheme val="minor"/>
      </rPr>
      <t>57.2.</t>
    </r>
    <r>
      <rPr>
        <sz val="10"/>
        <color theme="1"/>
        <rFont val="Calibri"/>
        <family val="2"/>
        <scheme val="minor"/>
      </rPr>
      <t xml:space="preserve"> Envio de um documento que comprove as opções selecionadas (ex.: diretriz, fluxo, plano de ação e/ou relatório).</t>
    </r>
  </si>
  <si>
    <r>
      <rPr>
        <b/>
        <sz val="10"/>
        <color theme="1"/>
        <rFont val="Calibri"/>
        <family val="2"/>
        <scheme val="minor"/>
      </rPr>
      <t>54.6.</t>
    </r>
    <r>
      <rPr>
        <sz val="10"/>
        <color theme="1"/>
        <rFont val="Calibri"/>
        <family val="2"/>
        <scheme val="minor"/>
      </rPr>
      <t xml:space="preserve"> Enviar página principal do contrato com a empresa do prontuário eletrônico, e-mail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carta de intenção para adesão ao RES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qualquer outro documento que comprove.</t>
    </r>
  </si>
  <si>
    <r>
      <rPr>
        <b/>
        <sz val="10"/>
        <color theme="1"/>
        <rFont val="Calibri"/>
        <family val="2"/>
        <scheme val="minor"/>
      </rPr>
      <t>54.5.</t>
    </r>
    <r>
      <rPr>
        <sz val="10"/>
        <color theme="1"/>
        <rFont val="Calibri"/>
        <family val="2"/>
        <scheme val="minor"/>
      </rPr>
      <t xml:space="preserve"> Enviar documento que comprove.</t>
    </r>
  </si>
  <si>
    <r>
      <rPr>
        <b/>
        <sz val="10"/>
        <color theme="1"/>
        <rFont val="Calibri"/>
        <family val="2"/>
        <scheme val="minor"/>
      </rPr>
      <t>54.1.</t>
    </r>
    <r>
      <rPr>
        <sz val="10"/>
        <color theme="1"/>
        <rFont val="Calibri"/>
        <family val="2"/>
        <scheme val="minor"/>
      </rPr>
      <t xml:space="preserve"> Enviar cópia do contrato na íntegra da empresa fornecedora do sistema de prontuário eletrônico OU documento que comprove a existência do prontuário eletrônico nos hospitais e clínicas, conforme alternativa assinalada;</t>
    </r>
  </si>
  <si>
    <r>
      <rPr>
        <b/>
        <sz val="10"/>
        <color theme="1"/>
        <rFont val="Calibri"/>
        <family val="2"/>
        <scheme val="minor"/>
      </rPr>
      <t>50.2.</t>
    </r>
    <r>
      <rPr>
        <sz val="10"/>
        <color theme="1"/>
        <rFont val="Calibri"/>
        <family val="2"/>
        <scheme val="minor"/>
      </rPr>
      <t xml:space="preserve"> Envio dos indicadores que são acompanhados;</t>
    </r>
  </si>
  <si>
    <r>
      <rPr>
        <b/>
        <sz val="10"/>
        <color theme="1"/>
        <rFont val="Calibri"/>
        <family val="2"/>
        <scheme val="minor"/>
      </rPr>
      <t>48.1.</t>
    </r>
    <r>
      <rPr>
        <sz val="10"/>
        <color theme="1"/>
        <rFont val="Calibri"/>
        <family val="2"/>
        <scheme val="minor"/>
      </rPr>
      <t xml:space="preserve"> Envio do conteúdo do treinamento (ex.: PPT, grade do curso, vídeo, cronograma do curso etc.);</t>
    </r>
  </si>
  <si>
    <r>
      <rPr>
        <b/>
        <sz val="10"/>
        <color theme="1"/>
        <rFont val="Calibri"/>
        <family val="2"/>
        <scheme val="minor"/>
      </rPr>
      <t>39.1.</t>
    </r>
    <r>
      <rPr>
        <sz val="10"/>
        <color theme="1"/>
        <rFont val="Calibri"/>
        <family val="2"/>
        <scheme val="minor"/>
      </rPr>
      <t xml:space="preserve"> Envio do Programa ou outra evidência que comprove sua existência.</t>
    </r>
  </si>
  <si>
    <t>29h/i/j</t>
  </si>
  <si>
    <t>Sobre o tema Inclusão, a sua Unimed  (assinalar somente uma alternativa)</t>
  </si>
  <si>
    <t>A sua Unimed promove acessibilidade e infraestrutura aos colaboradores e clientes com deficiência nos espaços da Unimed (instalações físicas adaptadas, canais específicos de atendimento a pessoas com deficiência)?</t>
  </si>
  <si>
    <t>49f/g/h/i</t>
  </si>
  <si>
    <t>49j/k</t>
  </si>
  <si>
    <r>
      <rPr>
        <b/>
        <sz val="10"/>
        <color theme="1"/>
        <rFont val="Calibri"/>
        <family val="2"/>
        <scheme val="minor"/>
      </rPr>
      <t>5.1</t>
    </r>
    <r>
      <rPr>
        <sz val="10"/>
        <color theme="1"/>
        <rFont val="Calibri"/>
        <family val="2"/>
        <scheme val="minor"/>
      </rPr>
      <t>. Envio da lista dos Conselheiros e dos membros da Diretoria Executiva;</t>
    </r>
  </si>
  <si>
    <r>
      <t xml:space="preserve">5.2. </t>
    </r>
    <r>
      <rPr>
        <sz val="10"/>
        <color rgb="FF000000"/>
        <rFont val="Calibri"/>
        <family val="2"/>
        <scheme val="minor"/>
      </rPr>
      <t>Envio de todos os certificados de conclusão da formação/capacitação em Governança, com carga horária mínima de oito horas, emitidos pela Instituição que ministrou o curso;</t>
    </r>
  </si>
  <si>
    <r>
      <rPr>
        <b/>
        <sz val="10"/>
        <color theme="1"/>
        <rFont val="Calibri"/>
        <family val="2"/>
        <scheme val="minor"/>
      </rPr>
      <t>5.3.</t>
    </r>
    <r>
      <rPr>
        <sz val="10"/>
        <color theme="1"/>
        <rFont val="Calibri"/>
        <family val="2"/>
        <scheme val="minor"/>
      </rPr>
      <t xml:space="preserve"> Estrutura curricular;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</si>
  <si>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em caso de mudança de composição dos membros dos Conselhos e/ou Diretoria Executiva no ano de 2020, a Unimed poderá considerar, para a evidência 6.1, a composição atual ou a que esteve vigente em 2019. </t>
    </r>
  </si>
  <si>
    <r>
      <rPr>
        <b/>
        <sz val="10"/>
        <color theme="1"/>
        <rFont val="Calibri"/>
        <family val="2"/>
        <scheme val="minor"/>
      </rPr>
      <t xml:space="preserve">6.2. </t>
    </r>
    <r>
      <rPr>
        <sz val="10"/>
        <color theme="1"/>
        <rFont val="Calibri"/>
        <family val="2"/>
        <scheme val="minor"/>
      </rPr>
      <t>Envio de todos os certificados de conclusão em Gestão de Cooperativas, com carga horária mínima de oito horas, emitidos pela Instituição que ministrou o curso.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</si>
  <si>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Quando ministrado pela própria Unimed, além do certificado, a cooperativa deverá enviar:</t>
    </r>
  </si>
  <si>
    <r>
      <rPr>
        <b/>
        <sz val="10"/>
        <color theme="1"/>
        <rFont val="Calibri"/>
        <family val="2"/>
        <scheme val="minor"/>
      </rPr>
      <t xml:space="preserve">6.3. </t>
    </r>
    <r>
      <rPr>
        <sz val="10"/>
        <color theme="1"/>
        <rFont val="Calibri"/>
        <family val="2"/>
        <scheme val="minor"/>
      </rPr>
      <t>Estrutura curricular</t>
    </r>
  </si>
  <si>
    <r>
      <rPr>
        <b/>
        <sz val="10"/>
        <color theme="1"/>
        <rFont val="Calibri"/>
        <family val="2"/>
        <scheme val="minor"/>
      </rPr>
      <t xml:space="preserve">6.4. </t>
    </r>
    <r>
      <rPr>
        <sz val="10"/>
        <color theme="1"/>
        <rFont val="Calibri"/>
        <family val="2"/>
        <scheme val="minor"/>
      </rPr>
      <t xml:space="preserve">Lista de presença dos participantes, constando data e carga horária do curso </t>
    </r>
  </si>
  <si>
    <t>30.1</t>
  </si>
  <si>
    <t>Nome completo do líder técnico responsável</t>
  </si>
  <si>
    <r>
      <t xml:space="preserve">A Unimed divulga para suas partes interessadas </t>
    </r>
    <r>
      <rPr>
        <i/>
        <sz val="10"/>
        <color rgb="FF000000"/>
        <rFont val="Calibri"/>
        <family val="2"/>
        <scheme val="minor"/>
      </rPr>
      <t>(stakeholders)</t>
    </r>
    <r>
      <rPr>
        <sz val="10"/>
        <color rgb="FF000000"/>
        <rFont val="Calibri"/>
        <family val="2"/>
        <scheme val="minor"/>
      </rPr>
      <t xml:space="preserve"> a composição da sua estrutura   de Governança (Conselhos e Comitês) e gestão (Diretoria Executiva)?</t>
    </r>
  </si>
  <si>
    <r>
      <rPr>
        <b/>
        <sz val="10"/>
        <color theme="1"/>
        <rFont val="Calibri"/>
        <family val="2"/>
        <scheme val="minor"/>
      </rPr>
      <t>10.3.</t>
    </r>
    <r>
      <rPr>
        <sz val="10"/>
        <color theme="1"/>
        <rFont val="Calibri"/>
        <family val="2"/>
        <scheme val="minor"/>
      </rPr>
      <t xml:space="preserve"> Envio de documento que comprove a realização das análises, com especificação da metodologia utilizada (ex. análise de cenários, SWOT, 5 forças de Porter, pesquisa de clima organizacional, VRIO, PESTEL etc.).</t>
    </r>
  </si>
  <si>
    <r>
      <t>Se selecionar a alternativa “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”</t>
    </r>
    <r>
      <rPr>
        <sz val="10"/>
        <color theme="1"/>
        <rFont val="Calibri"/>
        <family val="2"/>
        <scheme val="minor"/>
      </rPr>
      <t>:</t>
    </r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</si>
  <si>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z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dd</t>
    </r>
    <r>
      <rPr>
        <sz val="10"/>
        <color theme="1"/>
        <rFont val="Calibri"/>
        <family val="2"/>
        <scheme val="minor"/>
      </rPr>
      <t xml:space="preserve">”: </t>
    </r>
  </si>
  <si>
    <r>
      <rPr>
        <b/>
        <sz val="10"/>
        <color theme="1"/>
        <rFont val="Calibri"/>
        <family val="2"/>
        <scheme val="minor"/>
      </rPr>
      <t>29.1.</t>
    </r>
    <r>
      <rPr>
        <sz val="10"/>
        <color theme="1"/>
        <rFont val="Calibri"/>
        <family val="2"/>
        <scheme val="minor"/>
      </rPr>
      <t xml:space="preserve"> Enviar documento que comprove a existência do aplicativo.</t>
    </r>
  </si>
  <si>
    <r>
      <rPr>
        <b/>
        <sz val="10"/>
        <color theme="1"/>
        <rFont val="Calibri"/>
        <family val="2"/>
        <scheme val="minor"/>
      </rPr>
      <t>29.2.</t>
    </r>
    <r>
      <rPr>
        <sz val="10"/>
        <color theme="1"/>
        <rFont val="Calibri"/>
        <family val="2"/>
        <scheme val="minor"/>
      </rPr>
      <t xml:space="preserve"> Enviar documento que comprove a existência do aplicativo.</t>
    </r>
  </si>
  <si>
    <r>
      <rPr>
        <b/>
        <sz val="10"/>
        <color theme="1"/>
        <rFont val="Calibri"/>
        <family val="2"/>
        <scheme val="minor"/>
      </rPr>
      <t>30.2.</t>
    </r>
    <r>
      <rPr>
        <sz val="10"/>
        <color theme="1"/>
        <rFont val="Calibri"/>
        <family val="2"/>
        <scheme val="minor"/>
      </rPr>
      <t xml:space="preserve"> Enviar um documento com prints de tela comprovando a existência de </t>
    </r>
    <r>
      <rPr>
        <b/>
        <sz val="10"/>
        <color theme="1"/>
        <rFont val="Calibri"/>
        <family val="2"/>
        <scheme val="minor"/>
      </rPr>
      <t>cada um dos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canais selecionados.</t>
    </r>
  </si>
  <si>
    <r>
      <rPr>
        <b/>
        <sz val="10"/>
        <color theme="1"/>
        <rFont val="Calibri"/>
        <family val="2"/>
        <scheme val="minor"/>
      </rPr>
      <t>32.1, 32.2 e 32.3.</t>
    </r>
    <r>
      <rPr>
        <sz val="10"/>
        <color theme="1"/>
        <rFont val="Calibri"/>
        <family val="2"/>
        <scheme val="minor"/>
      </rPr>
      <t xml:space="preserve"> Envio de pelo menos três atas de reunião com temas relacionados à Atenção Integral à Saúde.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</si>
  <si>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Será verificado no conteúdo da evidência </t>
    </r>
    <r>
      <rPr>
        <b/>
        <sz val="10"/>
        <color theme="1"/>
        <rFont val="Calibri"/>
        <family val="2"/>
        <scheme val="minor"/>
      </rPr>
      <t>10.2</t>
    </r>
    <r>
      <rPr>
        <sz val="10"/>
        <color theme="1"/>
        <rFont val="Calibri"/>
        <family val="2"/>
        <scheme val="minor"/>
      </rPr>
      <t xml:space="preserve"> cada item selecionado.</t>
    </r>
  </si>
  <si>
    <r>
      <t>será verificada a evidência</t>
    </r>
    <r>
      <rPr>
        <b/>
        <sz val="10"/>
        <color theme="1"/>
        <rFont val="Calibri"/>
        <family val="2"/>
        <scheme val="minor"/>
      </rPr>
      <t xml:space="preserve"> 21.1</t>
    </r>
    <r>
      <rPr>
        <sz val="10"/>
        <color theme="1"/>
        <rFont val="Calibri"/>
        <family val="2"/>
        <scheme val="minor"/>
      </rPr>
      <t xml:space="preserve"> para analisar conformidade com cada item listado.</t>
    </r>
  </si>
  <si>
    <r>
      <rPr>
        <b/>
        <sz val="10"/>
        <color theme="1"/>
        <rFont val="Calibri"/>
        <family val="2"/>
        <scheme val="minor"/>
      </rPr>
      <t>46.2.</t>
    </r>
    <r>
      <rPr>
        <sz val="10"/>
        <color theme="1"/>
        <rFont val="Calibri"/>
        <family val="2"/>
        <scheme val="minor"/>
      </rPr>
      <t xml:space="preserve"> Envio de Política de Recrutamento e Seleção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um parecer de processo seletivo com entrevista por competências.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</si>
  <si>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se isenta da Inscrição Estadual e Municipal, enviar documento/declaração que comprove.</t>
    </r>
  </si>
  <si>
    <r>
      <rPr>
        <b/>
        <sz val="10"/>
        <color theme="10"/>
        <rFont val="Calibri"/>
        <family val="2"/>
      </rPr>
      <t>Observação:</t>
    </r>
    <r>
      <rPr>
        <sz val="10"/>
        <color theme="10"/>
        <rFont val="Calibri"/>
        <family val="2"/>
      </rPr>
      <t xml:space="preserve"> a Unimed poderá consultar este documento no </t>
    </r>
    <r>
      <rPr>
        <u/>
        <sz val="10"/>
        <color theme="3" tint="0.39997558519241921"/>
        <rFont val="Calibri"/>
        <family val="2"/>
      </rPr>
      <t>site da Receita Federal.</t>
    </r>
  </si>
  <si>
    <r>
      <rPr>
        <b/>
        <sz val="10"/>
        <color theme="10"/>
        <rFont val="Calibri"/>
        <family val="2"/>
      </rPr>
      <t>10.1.</t>
    </r>
    <r>
      <rPr>
        <sz val="10"/>
        <color theme="10"/>
        <rFont val="Calibri"/>
        <family val="2"/>
      </rPr>
      <t xml:space="preserve"> Informar qual a metodologia utilizada,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</si>
  <si>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r>
      <rPr>
        <b/>
        <sz val="10"/>
        <color theme="10"/>
        <rFont val="Calibri"/>
        <family val="2"/>
      </rPr>
      <t>15.1.</t>
    </r>
    <r>
      <rPr>
        <sz val="10"/>
        <color theme="10"/>
        <rFont val="Calibri"/>
        <family val="2"/>
      </rPr>
      <t xml:space="preserve"> Listar nome, cargo, telefone, e-mail e tempo de experiência na função (em anos) do(s) auditor(es) internos(s),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</si>
  <si>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r>
      <rPr>
        <b/>
        <sz val="10"/>
        <color theme="10"/>
        <rFont val="Calibri"/>
        <family val="2"/>
      </rPr>
      <t>16.1.</t>
    </r>
    <r>
      <rPr>
        <sz val="10"/>
        <color theme="10"/>
        <rFont val="Calibri"/>
        <family val="2"/>
      </rPr>
      <t xml:space="preserve"> Listar o nome, telefone e e-mail do principal responsável na Unimed,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</si>
  <si>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r>
      <rPr>
        <b/>
        <sz val="10"/>
        <color theme="10"/>
        <rFont val="Calibri"/>
        <family val="2"/>
      </rPr>
      <t xml:space="preserve">20.1. </t>
    </r>
    <r>
      <rPr>
        <sz val="10"/>
        <color theme="10"/>
        <rFont val="Calibri"/>
        <family val="2"/>
      </rPr>
      <t xml:space="preserve">Informar link para acesso ao Código de Conduta,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 xml:space="preserve"> </t>
    </r>
    <r>
      <rPr>
        <b/>
        <sz val="10"/>
        <color theme="10"/>
        <rFont val="Calibri"/>
        <family val="2"/>
      </rPr>
      <t>OU</t>
    </r>
    <r>
      <rPr>
        <sz val="10"/>
        <color theme="10"/>
        <rFont val="Calibri"/>
        <family val="2"/>
      </rPr>
      <t xml:space="preserve"> enviar o Código de Conduta na íntegra em PDF.</t>
    </r>
  </si>
  <si>
    <r>
      <rPr>
        <b/>
        <sz val="10"/>
        <color theme="10"/>
        <rFont val="Calibri"/>
        <family val="2"/>
      </rPr>
      <t>21.1.</t>
    </r>
    <r>
      <rPr>
        <sz val="10"/>
        <color theme="10"/>
        <rFont val="Calibri"/>
        <family val="2"/>
      </rPr>
      <t xml:space="preserve"> Informar link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 xml:space="preserve"> </t>
    </r>
    <r>
      <rPr>
        <b/>
        <sz val="10"/>
        <color theme="10"/>
        <rFont val="Calibri"/>
        <family val="2"/>
      </rPr>
      <t>OU</t>
    </r>
    <r>
      <rPr>
        <sz val="10"/>
        <color theme="10"/>
        <rFont val="Calibri"/>
        <family val="2"/>
      </rPr>
      <t xml:space="preserve"> enviar o PDF do último Relatório de Gestão.</t>
    </r>
  </si>
  <si>
    <r>
      <rPr>
        <b/>
        <sz val="10"/>
        <color theme="10"/>
        <rFont val="Calibri"/>
        <family val="2"/>
      </rPr>
      <t>21.3.</t>
    </r>
    <r>
      <rPr>
        <sz val="10"/>
        <color theme="10"/>
        <rFont val="Calibri"/>
        <family val="2"/>
      </rPr>
      <t xml:space="preserve"> Envio de print de tela que comprove o local de divulgação do relatório </t>
    </r>
    <r>
      <rPr>
        <b/>
        <sz val="10"/>
        <color theme="10"/>
        <rFont val="Calibri"/>
        <family val="2"/>
      </rPr>
      <t>OU</t>
    </r>
    <r>
      <rPr>
        <sz val="10"/>
        <color theme="10"/>
        <rFont val="Calibri"/>
        <family val="2"/>
      </rPr>
      <t xml:space="preserve"> escreva o link do canal de acesso ao relatório (ex.: website da Unimed)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</si>
  <si>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r>
      <rPr>
        <b/>
        <sz val="10"/>
        <color theme="10"/>
        <rFont val="Calibri"/>
        <family val="2"/>
      </rPr>
      <t>27.3.</t>
    </r>
    <r>
      <rPr>
        <sz val="10"/>
        <color theme="10"/>
        <rFont val="Calibri"/>
        <family val="2"/>
      </rPr>
      <t xml:space="preserve"> Enviar o mesmo link do print da evidência "</t>
    </r>
    <r>
      <rPr>
        <b/>
        <sz val="10"/>
        <color theme="10"/>
        <rFont val="Calibri"/>
        <family val="2"/>
      </rPr>
      <t>27.2</t>
    </r>
    <r>
      <rPr>
        <sz val="10"/>
        <color theme="10"/>
        <rFont val="Calibri"/>
        <family val="2"/>
      </rPr>
      <t xml:space="preserve">",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</si>
  <si>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r>
      <rPr>
        <b/>
        <sz val="10"/>
        <color theme="10"/>
        <rFont val="Calibri"/>
        <family val="2"/>
      </rPr>
      <t>28.1</t>
    </r>
    <r>
      <rPr>
        <sz val="10"/>
        <color theme="10"/>
        <rFont val="Calibri"/>
        <family val="2"/>
      </rPr>
      <t xml:space="preserve">. Enviar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, os links (endereços) de todas as redes sociais em que a sua Unimed está presente.</t>
    </r>
  </si>
  <si>
    <r>
      <rPr>
        <b/>
        <sz val="10"/>
        <color theme="10"/>
        <rFont val="Calibri"/>
        <family val="2"/>
      </rPr>
      <t>30.1.</t>
    </r>
    <r>
      <rPr>
        <sz val="10"/>
        <color theme="10"/>
        <rFont val="Calibri"/>
        <family val="2"/>
      </rPr>
      <t xml:space="preserve"> Enviar no</t>
    </r>
    <r>
      <rPr>
        <u/>
        <sz val="10"/>
        <color theme="4"/>
        <rFont val="Calibri"/>
        <family val="2"/>
      </rPr>
      <t xml:space="preserve"> Formulário Complementar de Evidências (clique aqui)</t>
    </r>
    <r>
      <rPr>
        <sz val="10"/>
        <color theme="10"/>
        <rFont val="Calibri"/>
        <family val="2"/>
      </rPr>
      <t>, o caminho/link para acesso ao site.</t>
    </r>
  </si>
  <si>
    <r>
      <rPr>
        <b/>
        <sz val="10"/>
        <color theme="10"/>
        <rFont val="Calibri"/>
        <family val="2"/>
      </rPr>
      <t>38.1.</t>
    </r>
    <r>
      <rPr>
        <sz val="10"/>
        <color theme="10"/>
        <rFont val="Calibri"/>
        <family val="2"/>
      </rPr>
      <t xml:space="preserve"> Informe o nome do gerente ou pessoa responsável, e-mail e telefone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</si>
  <si>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r>
      <rPr>
        <b/>
        <sz val="10"/>
        <color theme="10"/>
        <rFont val="Calibri"/>
        <family val="2"/>
      </rPr>
      <t>47.1.</t>
    </r>
    <r>
      <rPr>
        <sz val="10"/>
        <color theme="10"/>
        <rFont val="Calibri"/>
        <family val="2"/>
      </rPr>
      <t xml:space="preserve"> Enviar o nome completo, telefone e e-mail do colaborador, no</t>
    </r>
    <r>
      <rPr>
        <u/>
        <sz val="10"/>
        <color theme="4"/>
        <rFont val="Calibri"/>
        <family val="2"/>
      </rPr>
      <t xml:space="preserve"> Formulário Complementar de Evidências (clique aqui)</t>
    </r>
    <r>
      <rPr>
        <sz val="10"/>
        <color theme="10"/>
        <rFont val="Calibri"/>
        <family val="2"/>
      </rPr>
      <t>.</t>
    </r>
  </si>
  <si>
    <t>&lt;&lt; voltar</t>
  </si>
  <si>
    <t>Sobre a estrutura da Auditoria Interna na sua Unimed, (assinale somente uma alternativa) :</t>
  </si>
  <si>
    <r>
      <rPr>
        <b/>
        <sz val="10"/>
        <color theme="1"/>
        <rFont val="Calibri"/>
        <family val="2"/>
        <scheme val="minor"/>
      </rPr>
      <t>15.4.</t>
    </r>
    <r>
      <rPr>
        <sz val="10"/>
        <color theme="1"/>
        <rFont val="Calibri"/>
        <family val="2"/>
        <scheme val="minor"/>
      </rPr>
      <t xml:space="preserve"> Envio de um documento que descreva as metodologias utilizadas pela área de Auditoria Interna para realização das atividades (Ex.: diretrizes internas, instruções de trabalho e/ou outro documento). </t>
    </r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não será aceita ISO.</t>
    </r>
  </si>
  <si>
    <r>
      <rPr>
        <b/>
        <sz val="10"/>
        <color theme="1"/>
        <rFont val="Calibri"/>
        <family val="2"/>
        <scheme val="minor"/>
      </rPr>
      <t>15.9.</t>
    </r>
    <r>
      <rPr>
        <sz val="10"/>
        <color theme="1"/>
        <rFont val="Calibri"/>
        <family val="2"/>
        <scheme val="minor"/>
      </rPr>
      <t xml:space="preserve"> Envio de print da ata de reunião, contendo o </t>
    </r>
    <r>
      <rPr>
        <b/>
        <sz val="10"/>
        <color theme="1"/>
        <rFont val="Calibri"/>
        <family val="2"/>
        <scheme val="minor"/>
      </rPr>
      <t>trecho/parágrafo (recorte)</t>
    </r>
    <r>
      <rPr>
        <sz val="10"/>
        <color theme="1"/>
        <rFont val="Calibri"/>
        <family val="2"/>
        <scheme val="minor"/>
      </rPr>
      <t xml:space="preserve"> que descreva a aprovação do Plano Anual de Auditoria Interna </t>
    </r>
    <r>
      <rPr>
        <b/>
        <sz val="10"/>
        <color theme="1"/>
        <rFont val="Calibri"/>
        <family val="2"/>
        <scheme val="minor"/>
      </rPr>
      <t xml:space="preserve">OU </t>
    </r>
    <r>
      <rPr>
        <sz val="10"/>
        <color theme="1"/>
        <rFont val="Calibri"/>
        <family val="2"/>
        <scheme val="minor"/>
      </rPr>
      <t>outro documento que comprove que o Plano Anual de Auditoria Interna foi formalmente aprovado.</t>
    </r>
  </si>
  <si>
    <t>11. Planejamento Estratégico - Execução: Comunicação e Monitoramento</t>
  </si>
  <si>
    <r>
      <rPr>
        <b/>
        <sz val="10"/>
        <color theme="1"/>
        <rFont val="Calibri"/>
        <family val="2"/>
        <scheme val="minor"/>
      </rPr>
      <t>32.1.</t>
    </r>
    <r>
      <rPr>
        <sz val="10"/>
        <color theme="1"/>
        <rFont val="Calibri"/>
        <family val="2"/>
        <scheme val="minor"/>
      </rPr>
      <t xml:space="preserve"> Envio de programações de eventos com o tema de AIS na sua Unimed.</t>
    </r>
  </si>
  <si>
    <r>
      <rPr>
        <b/>
        <sz val="10"/>
        <color theme="1"/>
        <rFont val="Calibri"/>
        <family val="2"/>
        <scheme val="minor"/>
      </rPr>
      <t>32.1.</t>
    </r>
    <r>
      <rPr>
        <sz val="10"/>
        <color theme="1"/>
        <rFont val="Calibri"/>
        <family val="2"/>
        <scheme val="minor"/>
      </rPr>
      <t xml:space="preserve"> Envio de documento que contemple indicadores de Atenção Integral à Saúde.</t>
    </r>
  </si>
  <si>
    <t>FORMULÁRIO COMPLEMENTAR DE EVIDÊNCIAS - SINGULARES OPERADORAS</t>
  </si>
  <si>
    <r>
      <rPr>
        <b/>
        <sz val="10"/>
        <color theme="1"/>
        <rFont val="Calibri"/>
        <family val="2"/>
        <scheme val="minor"/>
      </rPr>
      <t xml:space="preserve">Não será necessário o envio de evidências. </t>
    </r>
    <r>
      <rPr>
        <sz val="10"/>
        <color theme="1"/>
        <rFont val="Calibri"/>
        <family val="2"/>
        <scheme val="minor"/>
      </rPr>
      <t>A Comissão Avaliadora verificará a adesão da sua Unimed ao App “Unimed Cliente”.</t>
    </r>
  </si>
  <si>
    <t>Qual a classificação trimestral da sua Unimed no Ranking de Intercâmbio referente à 2019?</t>
  </si>
  <si>
    <t>Primeiro trimestre:</t>
  </si>
  <si>
    <t>Segundo trimestre:</t>
  </si>
  <si>
    <t>Terceiro trimestre:</t>
  </si>
  <si>
    <t>Quarto trimestre:</t>
  </si>
  <si>
    <t>31g/h/i/j/k/l</t>
  </si>
  <si>
    <t>31m/n/o/p/q/r</t>
  </si>
  <si>
    <t>31s/t/u/v/w/x</t>
  </si>
  <si>
    <r>
      <t>Se selecionar as alternativas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”, envio de </t>
    </r>
    <r>
      <rPr>
        <b/>
        <sz val="10"/>
        <color theme="1"/>
        <rFont val="Calibri"/>
        <family val="2"/>
        <scheme val="minor"/>
      </rPr>
      <t>todos</t>
    </r>
    <r>
      <rPr>
        <sz val="10"/>
        <color theme="1"/>
        <rFont val="Calibri"/>
        <family val="2"/>
        <scheme val="minor"/>
      </rPr>
      <t xml:space="preserve"> os seguintes documentos:</t>
    </r>
  </si>
  <si>
    <t>20c/d</t>
  </si>
  <si>
    <r>
      <rPr>
        <b/>
        <sz val="10"/>
        <color theme="1"/>
        <rFont val="Calibri"/>
        <family val="2"/>
        <scheme val="minor"/>
      </rPr>
      <t>11.2.</t>
    </r>
    <r>
      <rPr>
        <sz val="10"/>
        <color theme="1"/>
        <rFont val="Calibri"/>
        <family val="2"/>
        <scheme val="minor"/>
      </rPr>
      <t xml:space="preserve"> Envio de relatório de monitoramento do planejamento estratégico, bem como a execução do cronograma definido (ex.: painéis estratégicos, acompanhamento dos indicadores, planos de ação, projetos, metas e cronogramas, atas de reunião de análise crítica etc.).</t>
    </r>
  </si>
  <si>
    <t>29c/d/e</t>
  </si>
  <si>
    <t>7e/f</t>
  </si>
  <si>
    <t>15a/b</t>
  </si>
  <si>
    <t>22a/b</t>
  </si>
  <si>
    <t>48a/b</t>
  </si>
  <si>
    <t>48c/d</t>
  </si>
  <si>
    <t>49a/b</t>
  </si>
  <si>
    <t>58a/b</t>
  </si>
  <si>
    <r>
      <rPr>
        <b/>
        <sz val="10"/>
        <color theme="1"/>
        <rFont val="Calibri"/>
        <family val="2"/>
        <scheme val="minor"/>
      </rPr>
      <t xml:space="preserve">11.4. </t>
    </r>
    <r>
      <rPr>
        <sz val="10"/>
        <color theme="1"/>
        <rFont val="Calibri"/>
        <family val="2"/>
        <scheme val="minor"/>
      </rPr>
      <t xml:space="preserve">Envio de um documento contendo ata de reunião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relatórios de análise críticas, com as ações propostas e as versões do planejamento com a identificação das alterações realizadas.</t>
    </r>
  </si>
  <si>
    <t>Clique nos itens abaixo para ser direcionado à questão correspondente:</t>
  </si>
  <si>
    <r>
      <rPr>
        <b/>
        <sz val="10"/>
        <color theme="1"/>
        <rFont val="Calibri"/>
        <family val="2"/>
        <scheme val="minor"/>
      </rPr>
      <t>20.4.</t>
    </r>
    <r>
      <rPr>
        <sz val="10"/>
        <color theme="1"/>
        <rFont val="Calibri"/>
        <family val="2"/>
        <scheme val="minor"/>
      </rPr>
      <t xml:space="preserve"> Envio das listas de presença de pelo menos um treinamento aos colaboradores referente ao código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comprovação de que uma campanha interna foi realizada.        </t>
    </r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</si>
  <si>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Para assinalar o item "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", a Unimed deverá no mínimo ter </t>
    </r>
    <r>
      <rPr>
        <b/>
        <sz val="10"/>
        <color theme="1"/>
        <rFont val="Calibri"/>
        <family val="2"/>
        <scheme val="minor"/>
      </rPr>
      <t>sete</t>
    </r>
    <r>
      <rPr>
        <sz val="10"/>
        <color theme="1"/>
        <rFont val="Calibri"/>
        <family val="2"/>
        <scheme val="minor"/>
      </rPr>
      <t xml:space="preserve"> dos 10 indicadores elencados abaixo no relatório de gestão:   </t>
    </r>
  </si>
  <si>
    <t xml:space="preserve">• Evolução da carteira/cliente;
 • Evolução do faturamento;    
 • Resultado da Unimed ao longo do exercício;    
 • Índice de despesa administrativa evolutiva;    
 • Índices de sinistralidade ou Custo de forma     
 evolutiva;
 • Índice de Liquidez;
 • Índice de Endividamento e Estrutura;
 • Índice de Rentabilidade;
 • Índice de Rotatividade;
 • Nível da reserva técnica vs. disponibilidades financeiras e Margem de Solvência.
</t>
  </si>
  <si>
    <r>
      <t>Se selecionar as alternativas “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” a “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>”:</t>
    </r>
  </si>
  <si>
    <r>
      <t>Se selecionar alternativas "</t>
    </r>
    <r>
      <rPr>
        <b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" e/ou "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":</t>
    </r>
  </si>
  <si>
    <t>64. Pontuação no Índice de Desempenho da Saúde Suplementar (IDSS)</t>
  </si>
  <si>
    <t>65. Programa de Acreditação das Operadoras</t>
  </si>
  <si>
    <t>Será avaliada a lista de operadoras acreditadas no site da ANS até março de 2020. Não serão pontuadas as Unimeds que ainda estão em processo de certificação do Programa.</t>
  </si>
  <si>
    <t>66. Canal Fale com a Unimed - Percentual médio de retorno às manifestações dos beneficiários</t>
  </si>
  <si>
    <r>
      <t>Se selecionar qualquer alternativa entre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e “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”:</t>
    </r>
  </si>
  <si>
    <r>
      <rPr>
        <b/>
        <sz val="10"/>
        <color theme="1"/>
        <rFont val="Calibri"/>
        <family val="2"/>
        <scheme val="minor"/>
      </rPr>
      <t>14.9.</t>
    </r>
    <r>
      <rPr>
        <sz val="10"/>
        <color theme="1"/>
        <rFont val="Calibri"/>
        <family val="2"/>
        <scheme val="minor"/>
      </rPr>
      <t xml:space="preserve"> Envio de um documento que comprove as opções selecionadas (ex.: prints de tela de e-mails, contendo relatórios de status de testes de controle enviados aos gestores  responsáveis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relatórios de análise de risco/mapa de risco com evidência de envio, que comprovem a periodicidade informada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relatórios de follow-ups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relação (quantidade/nome dos projetos) de relatórios de auditoria interna independente enviados no ano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print de tela de sistema de gestão de risco contendo o compartilhamento das informações).</t>
    </r>
  </si>
  <si>
    <r>
      <rPr>
        <b/>
        <sz val="10"/>
        <color theme="1"/>
        <rFont val="Calibri"/>
        <family val="2"/>
        <scheme val="minor"/>
      </rPr>
      <t>Será verificado internamente pela Comissão Avaliadora</t>
    </r>
    <r>
      <rPr>
        <sz val="10"/>
        <color theme="1"/>
        <rFont val="Calibri"/>
        <family val="2"/>
        <scheme val="minor"/>
      </rPr>
      <t xml:space="preserve"> o envio da cópia do REA pela sua Unimed para a área de Ouvidoria Institucional da Unimed do Brasil, de acordo com as datas estabelecidas.</t>
    </r>
  </si>
  <si>
    <t>54.4</t>
  </si>
  <si>
    <t>Nome de todos os Centros de Diagnóstico e Laboratórios</t>
  </si>
  <si>
    <r>
      <rPr>
        <b/>
        <sz val="10"/>
        <color theme="10"/>
        <rFont val="Calibri"/>
        <family val="2"/>
      </rPr>
      <t>54.4.</t>
    </r>
    <r>
      <rPr>
        <sz val="10"/>
        <color theme="10"/>
        <rFont val="Calibri"/>
        <family val="2"/>
      </rPr>
      <t xml:space="preserve"> Relacionar o nome de todos os Centros de Diagnóstico e Laboratórios no </t>
    </r>
    <r>
      <rPr>
        <u/>
        <sz val="10"/>
        <color theme="4"/>
        <rFont val="Calibri"/>
        <family val="2"/>
      </rPr>
      <t>Formulário Complementar de Evidências (clique aqui)</t>
    </r>
    <r>
      <rPr>
        <sz val="10"/>
        <color theme="10"/>
        <rFont val="Calibri"/>
        <family val="2"/>
      </rPr>
      <t>.</t>
    </r>
  </si>
  <si>
    <t>68. Suspensão de planos pela ANS no período</t>
  </si>
  <si>
    <t>67. IGR - Índice Geral de Reclamações na ANS</t>
  </si>
  <si>
    <t>14n/o/p/q/r/s</t>
  </si>
  <si>
    <r>
      <rPr>
        <b/>
        <sz val="9.5"/>
        <color theme="1"/>
        <rFont val="Calibri"/>
        <family val="2"/>
        <scheme val="minor"/>
      </rPr>
      <t>Atenção:</t>
    </r>
    <r>
      <rPr>
        <sz val="9.5"/>
        <color theme="1"/>
        <rFont val="Calibri"/>
        <family val="2"/>
        <scheme val="minor"/>
      </rPr>
      <t xml:space="preserve"> a formação poderá, também, ser comprovada por meio de experiência no cumprimento integral de no mínimo um mandato. Para isto, solicitamos (em substituição às evidências </t>
    </r>
    <r>
      <rPr>
        <b/>
        <sz val="9.5"/>
        <color theme="1"/>
        <rFont val="Calibri"/>
        <family val="2"/>
        <scheme val="minor"/>
      </rPr>
      <t>6.1</t>
    </r>
    <r>
      <rPr>
        <sz val="9.5"/>
        <color theme="1"/>
        <rFont val="Calibri"/>
        <family val="2"/>
        <scheme val="minor"/>
      </rPr>
      <t xml:space="preserve"> e </t>
    </r>
    <r>
      <rPr>
        <b/>
        <sz val="9.5"/>
        <color theme="1"/>
        <rFont val="Calibri"/>
        <family val="2"/>
        <scheme val="minor"/>
      </rPr>
      <t>6.2</t>
    </r>
    <r>
      <rPr>
        <sz val="9.5"/>
        <color theme="1"/>
        <rFont val="Calibri"/>
        <family val="2"/>
        <scheme val="minor"/>
      </rPr>
      <t>) envio de um documento listando: nome completo dos conselheiros e diretores + data inicial e final do último mandato integral de cada membro + nome da Unimed onde cada membro cumpriu este mandato. Solicitar assinatura e carimbo de um diretor no final do documento. Renomear a evidência como “</t>
    </r>
    <r>
      <rPr>
        <b/>
        <sz val="9.5"/>
        <color theme="1"/>
        <rFont val="Calibri"/>
        <family val="2"/>
        <scheme val="minor"/>
      </rPr>
      <t>6.5</t>
    </r>
    <r>
      <rPr>
        <sz val="9.5"/>
        <color theme="1"/>
        <rFont val="Calibri"/>
        <family val="2"/>
        <scheme val="minor"/>
      </rPr>
      <t>”.</t>
    </r>
  </si>
  <si>
    <r>
      <rPr>
        <b/>
        <sz val="9.5"/>
        <color theme="1"/>
        <rFont val="Calibri"/>
        <family val="2"/>
        <scheme val="minor"/>
      </rPr>
      <t>10.4.</t>
    </r>
    <r>
      <rPr>
        <sz val="9.5"/>
        <color theme="1"/>
        <rFont val="Calibri"/>
        <family val="2"/>
        <scheme val="minor"/>
      </rPr>
      <t xml:space="preserve"> Descrever em um documento quais objetivos do planejamento estão convergentes com o Planejamento da Unimed do Brasil e/ou Planejamento da Federação. Poderão ser utilizados prints de tela ou documentos digitalizados para compor a evidência. Enviar o documento em formato pdf.</t>
    </r>
  </si>
  <si>
    <r>
      <rPr>
        <b/>
        <sz val="9.5"/>
        <color theme="1"/>
        <rFont val="Calibri"/>
        <family val="2"/>
        <scheme val="minor"/>
      </rPr>
      <t>13.4.</t>
    </r>
    <r>
      <rPr>
        <sz val="9.5"/>
        <color theme="1"/>
        <rFont val="Calibri"/>
        <family val="2"/>
        <scheme val="minor"/>
      </rPr>
      <t xml:space="preserve"> Envio da Matriz de risco utilizada pela Unimed, contendo exemplos de, no mínimo, um risco/controle plotado na matriz para cada tipo/categoria de risco gerenciado pela Unimed (ex.: uma linha da matriz contendo risco de subscrição, uma linha com risco de crédito, uma linha com risco de mercado, uma linha com risco legal e uma linha com risco operacional etc.).</t>
    </r>
  </si>
  <si>
    <r>
      <t xml:space="preserve">No que se refere à </t>
    </r>
    <r>
      <rPr>
        <b/>
        <sz val="10"/>
        <color theme="1"/>
        <rFont val="Calibri"/>
        <family val="2"/>
        <scheme val="major"/>
      </rPr>
      <t>periodicidade</t>
    </r>
    <r>
      <rPr>
        <sz val="10"/>
        <color theme="1"/>
        <rFont val="Calibri"/>
        <family val="2"/>
        <scheme val="major"/>
      </rPr>
      <t xml:space="preserve"> </t>
    </r>
    <r>
      <rPr>
        <b/>
        <sz val="10"/>
        <color theme="1"/>
        <rFont val="Calibri"/>
        <family val="2"/>
        <scheme val="major"/>
      </rPr>
      <t>do processo de comunicação</t>
    </r>
    <r>
      <rPr>
        <sz val="10"/>
        <color theme="1"/>
        <rFont val="Calibri"/>
        <family val="2"/>
        <scheme val="major"/>
      </rPr>
      <t xml:space="preserve"> sobre o nível de exposição aos riscos à Diretoria Executiva, ocorre por meio de: (assinale apenas uma alternativa)  </t>
    </r>
  </si>
  <si>
    <r>
      <rPr>
        <b/>
        <sz val="10"/>
        <color theme="1"/>
        <rFont val="Calibri"/>
        <family val="2"/>
        <scheme val="minor"/>
      </rPr>
      <t>19.6.</t>
    </r>
    <r>
      <rPr>
        <sz val="10"/>
        <color theme="1"/>
        <rFont val="Calibri"/>
        <family val="2"/>
        <scheme val="minor"/>
      </rPr>
      <t xml:space="preserve"> Envio de 1 documento com até 3 evidências, contemplando cada item selecionado. 
</t>
    </r>
    <r>
      <rPr>
        <sz val="9.5"/>
        <color theme="1"/>
        <rFont val="Calibri"/>
        <family val="2"/>
        <scheme val="minor"/>
      </rPr>
      <t xml:space="preserve">Exemplos de evidências possíveis:
• </t>
    </r>
    <r>
      <rPr>
        <b/>
        <sz val="9.5"/>
        <color theme="1"/>
        <rFont val="Calibri"/>
        <family val="2"/>
        <scheme val="minor"/>
      </rPr>
      <t>ANS (NIPS)</t>
    </r>
    <r>
      <rPr>
        <sz val="9.5"/>
        <color theme="1"/>
        <rFont val="Calibri"/>
        <family val="2"/>
        <scheme val="minor"/>
      </rPr>
      <t xml:space="preserve"> - Cruzamento de dados com beneficiários que passaram antes pela Ouvidoria, controle mensal de NIPs, IGR;
• </t>
    </r>
    <r>
      <rPr>
        <b/>
        <sz val="9.5"/>
        <color theme="1"/>
        <rFont val="Calibri"/>
        <family val="2"/>
        <scheme val="minor"/>
      </rPr>
      <t>Defensoria Pública e Procon</t>
    </r>
    <r>
      <rPr>
        <sz val="9.5"/>
        <color theme="1"/>
        <rFont val="Calibri"/>
        <family val="2"/>
        <scheme val="minor"/>
      </rPr>
      <t xml:space="preserve"> - Ata de reunião, evidência de agendamento e/ou evidência da realização de visitas;
• </t>
    </r>
    <r>
      <rPr>
        <b/>
        <sz val="9.5"/>
        <color theme="1"/>
        <rFont val="Calibri"/>
        <family val="2"/>
        <scheme val="minor"/>
      </rPr>
      <t>Judiciário</t>
    </r>
    <r>
      <rPr>
        <sz val="9.5"/>
        <color theme="1"/>
        <rFont val="Calibri"/>
        <family val="2"/>
        <scheme val="minor"/>
      </rPr>
      <t xml:space="preserve"> - Cruzamento de dados com beneficiários que passaram antes pela Ouvidoria, controle periódico de demandas judiciais.</t>
    </r>
  </si>
  <si>
    <r>
      <rPr>
        <b/>
        <sz val="10"/>
        <color theme="1"/>
        <rFont val="Calibri"/>
        <family val="2"/>
        <scheme val="minor"/>
      </rPr>
      <t>41.1.</t>
    </r>
    <r>
      <rPr>
        <sz val="10"/>
        <color theme="1"/>
        <rFont val="Calibri"/>
        <family val="2"/>
        <scheme val="minor"/>
      </rPr>
      <t xml:space="preserve"> Envio do comunicado utilizado para divulgação dos </t>
    </r>
    <r>
      <rPr>
        <b/>
        <sz val="10"/>
        <color theme="1"/>
        <rFont val="Calibri"/>
        <family val="2"/>
        <scheme val="minor"/>
      </rPr>
      <t>dois últimos cursos</t>
    </r>
    <r>
      <rPr>
        <sz val="10"/>
        <color theme="1"/>
        <rFont val="Calibri"/>
        <family val="2"/>
        <scheme val="minor"/>
      </rPr>
      <t xml:space="preserve"> de educação cooperativista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lista de presença </t>
    </r>
    <r>
      <rPr>
        <b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calendário de cursos</t>
    </r>
    <r>
      <rPr>
        <b/>
        <sz val="10"/>
        <color theme="1"/>
        <rFont val="Calibri"/>
        <family val="2"/>
        <scheme val="minor"/>
      </rPr>
      <t xml:space="preserve"> OU</t>
    </r>
    <r>
      <rPr>
        <sz val="10"/>
        <color theme="1"/>
        <rFont val="Calibri"/>
        <family val="2"/>
        <scheme val="minor"/>
      </rPr>
      <t xml:space="preserve"> print da tela (em caso de EaD).</t>
    </r>
  </si>
  <si>
    <r>
      <t>Se assinalar as opções “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” ou “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”, o atendimento com foco em Atenção Primária à Saúde ou integrado com Promoprev é um produto oferecido aos beneficiários?</t>
    </r>
  </si>
  <si>
    <r>
      <rPr>
        <b/>
        <sz val="9.5"/>
        <color theme="1"/>
        <rFont val="Calibri"/>
        <family val="2"/>
        <scheme val="minor"/>
      </rPr>
      <t>61.3.</t>
    </r>
    <r>
      <rPr>
        <sz val="9.5"/>
        <color theme="1"/>
        <rFont val="Calibri"/>
        <family val="2"/>
        <scheme val="minor"/>
      </rPr>
      <t xml:space="preserve"> Envio de documento que comprove (ex.: vídeos, notícias na intranet, campanhas, fotos, ações etc.).</t>
    </r>
  </si>
  <si>
    <t xml:space="preserve"> </t>
  </si>
  <si>
    <t>FORNECEDORES</t>
  </si>
  <si>
    <t xml:space="preserve">67. IGR-Índice Geral de Reclamações na ANS </t>
  </si>
  <si>
    <t xml:space="preserve">64. Pontuação no Índice de Desempenho da Saúde Suplementar (IDSS) </t>
  </si>
  <si>
    <t xml:space="preserve">66. Canal Fale com a Unimed – Percentual médio de retorno às manifestações dos beneficiários </t>
  </si>
  <si>
    <t xml:space="preserve">68. Suspensão de planos pela ANS no período </t>
  </si>
  <si>
    <t>Opção assinalada</t>
  </si>
  <si>
    <t>Pontos por Questão</t>
  </si>
  <si>
    <t>Fórmulas de Ajuste</t>
  </si>
  <si>
    <t>Somatória</t>
  </si>
  <si>
    <t>Nota do Avaliador</t>
  </si>
  <si>
    <t>Comentários</t>
  </si>
  <si>
    <t>AVALIADOR</t>
  </si>
  <si>
    <t>FB.498</t>
  </si>
  <si>
    <t>REV.02</t>
  </si>
  <si>
    <t>PONTUAÇÃO TOTAL</t>
  </si>
  <si>
    <t>FB.498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</si>
</sst>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#\)\ ####\-####"/>
    <numFmt numFmtId="165" formatCode="#0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0"/>
      <name val="Trebuchet MS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color theme="1"/>
      <name val="Symbol"/>
      <family val="1"/>
      <charset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color theme="1"/>
      <name val="Calibri"/>
      <family val="2"/>
      <scheme val="minor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i/>
      <sz val="10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 "/>
    </font>
    <font>
      <b/>
      <sz val="10"/>
      <color theme="1"/>
      <name val="Calibri "/>
    </font>
    <font>
      <u/>
      <sz val="10"/>
      <color theme="10"/>
      <name val="Calibri"/>
      <family val="2"/>
    </font>
    <font>
      <i/>
      <sz val="8"/>
      <color theme="1"/>
      <name val="Trebuchet MS"/>
      <family val="2"/>
    </font>
    <font>
      <i/>
      <sz val="9"/>
      <color theme="1"/>
      <name val="Trebuchet MS"/>
      <family val="2"/>
    </font>
    <font>
      <u/>
      <sz val="9"/>
      <color theme="10"/>
      <name val="Calibri"/>
      <family val="2"/>
    </font>
    <font>
      <sz val="10"/>
      <color theme="10"/>
      <name val="Calibri"/>
      <family val="2"/>
    </font>
    <font>
      <u/>
      <sz val="10"/>
      <color theme="3" tint="0.3999755851924192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rgb="FF000000"/>
      <name val="Segoe UI"/>
      <family val="2"/>
    </font>
    <font>
      <u/>
      <sz val="11"/>
      <name val="Calibri"/>
      <family val="2"/>
    </font>
    <font>
      <b/>
      <u/>
      <sz val="11"/>
      <color theme="0"/>
      <name val="Calibri"/>
      <family val="2"/>
    </font>
    <font>
      <b/>
      <u/>
      <sz val="11"/>
      <name val="Calibri"/>
      <family val="2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ajor"/>
    </font>
    <font>
      <b/>
      <sz val="9.5"/>
      <color rgb="FF000000"/>
      <name val="Calibri"/>
      <family val="2"/>
      <scheme val="minor"/>
    </font>
    <font>
      <u/>
      <sz val="10"/>
      <color theme="4"/>
      <name val="Calibri"/>
      <family val="2"/>
    </font>
    <font>
      <sz val="11"/>
      <name val="Calibri"/>
      <family val="2"/>
      <scheme val="minor"/>
    </font>
    <font>
      <b/>
      <sz val="12"/>
      <color theme="1"/>
      <name val="Trebuchet MS"/>
      <family val="2"/>
    </font>
    <font>
      <sz val="10"/>
      <color indexed="8"/>
      <name val="Trebuchet MS"/>
      <family val="2"/>
    </font>
    <font>
      <b/>
      <u/>
      <sz val="11"/>
      <color theme="10"/>
      <name val="Calibri"/>
      <family val="2"/>
    </font>
    <font>
      <b/>
      <sz val="9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</font>
    <font>
      <sz val="8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CF6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4FA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B08"/>
        <bgColor indexed="64"/>
      </patternFill>
    </fill>
    <fill>
      <patternFill patternType="solid">
        <fgColor rgb="FFA3238E"/>
        <bgColor indexed="64"/>
      </patternFill>
    </fill>
    <fill>
      <patternFill patternType="solid">
        <fgColor rgb="FFB1D34B"/>
        <bgColor indexed="64"/>
      </patternFill>
    </fill>
    <fill>
      <patternFill patternType="solid">
        <fgColor rgb="FF00995D"/>
        <bgColor indexed="64"/>
      </patternFill>
    </fill>
    <fill>
      <patternFill patternType="solid">
        <fgColor rgb="FFF47920"/>
        <bgColor indexed="64"/>
      </patternFill>
    </fill>
    <fill>
      <patternFill patternType="solid">
        <fgColor rgb="FF682D00"/>
        <bgColor indexed="64"/>
      </patternFill>
    </fill>
    <fill>
      <patternFill patternType="solid">
        <fgColor rgb="FFED1651"/>
        <bgColor indexed="64"/>
      </patternFill>
    </fill>
    <fill>
      <patternFill patternType="solid">
        <fgColor rgb="FF0A5F55"/>
        <bgColor indexed="64"/>
      </patternFill>
    </fill>
    <fill>
      <patternFill patternType="solid">
        <fgColor rgb="FFFFF7D9"/>
        <bgColor indexed="64"/>
      </patternFill>
    </fill>
    <fill>
      <patternFill patternType="solid">
        <fgColor rgb="FF5B5C65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1" tint="0.24994659260841701"/>
      </left>
      <right/>
      <top style="double">
        <color theme="1" tint="0.24994659260841701"/>
      </top>
      <bottom/>
      <diagonal/>
    </border>
    <border>
      <left/>
      <right/>
      <top style="double">
        <color theme="1" tint="0.24994659260841701"/>
      </top>
      <bottom/>
      <diagonal/>
    </border>
    <border>
      <left/>
      <right style="double">
        <color theme="1" tint="0.24994659260841701"/>
      </right>
      <top style="double">
        <color theme="1" tint="0.24994659260841701"/>
      </top>
      <bottom/>
      <diagonal/>
    </border>
    <border>
      <left style="double">
        <color theme="1" tint="0.24994659260841701"/>
      </left>
      <right/>
      <top/>
      <bottom/>
      <diagonal/>
    </border>
    <border>
      <left/>
      <right style="double">
        <color theme="1" tint="0.24994659260841701"/>
      </right>
      <top/>
      <bottom/>
      <diagonal/>
    </border>
    <border>
      <left style="double">
        <color theme="1" tint="0.24994659260841701"/>
      </left>
      <right/>
      <top/>
      <bottom style="double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/>
      <right style="double">
        <color theme="1" tint="0.24994659260841701"/>
      </right>
      <top/>
      <bottom style="double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12" fillId="2" borderId="0" xfId="1" applyFont="1" applyFill="1" applyBorder="1" applyAlignment="1" applyProtection="1"/>
    <xf numFmtId="0" fontId="12" fillId="2" borderId="15" xfId="1" applyFont="1" applyFill="1" applyBorder="1" applyAlignment="1" applyProtection="1"/>
    <xf numFmtId="0" fontId="0" fillId="3" borderId="0" xfId="0" applyFill="1"/>
    <xf numFmtId="0" fontId="45" fillId="3" borderId="0" xfId="0" applyFont="1" applyFill="1" applyAlignment="1" applyProtection="1">
      <alignment wrapText="1"/>
      <protection locked="0"/>
    </xf>
    <xf numFmtId="0" fontId="45" fillId="21" borderId="0" xfId="0" applyFont="1" applyFill="1" applyAlignment="1" applyProtection="1">
      <alignment wrapText="1"/>
      <protection locked="0"/>
    </xf>
    <xf numFmtId="0" fontId="46" fillId="3" borderId="0" xfId="0" applyFont="1" applyFill="1" applyAlignment="1" applyProtection="1">
      <alignment wrapText="1"/>
      <protection locked="0"/>
    </xf>
    <xf numFmtId="0" fontId="56" fillId="0" borderId="0" xfId="0" applyFont="1"/>
    <xf numFmtId="0" fontId="57" fillId="29" borderId="0" xfId="1" applyFont="1" applyFill="1" applyAlignment="1" applyProtection="1"/>
    <xf numFmtId="0" fontId="57" fillId="28" borderId="0" xfId="1" applyFont="1" applyFill="1" applyAlignment="1" applyProtection="1"/>
    <xf numFmtId="0" fontId="57" fillId="27" borderId="0" xfId="1" applyFont="1" applyFill="1" applyAlignment="1" applyProtection="1"/>
    <xf numFmtId="0" fontId="57" fillId="26" borderId="0" xfId="1" applyFont="1" applyFill="1" applyAlignment="1" applyProtection="1"/>
    <xf numFmtId="0" fontId="57" fillId="25" borderId="0" xfId="1" applyFont="1" applyFill="1" applyAlignment="1" applyProtection="1"/>
    <xf numFmtId="0" fontId="58" fillId="24" borderId="0" xfId="1" applyFont="1" applyFill="1" applyAlignment="1" applyProtection="1"/>
    <xf numFmtId="0" fontId="57" fillId="23" borderId="0" xfId="1" applyFont="1" applyFill="1" applyAlignment="1" applyProtection="1"/>
    <xf numFmtId="0" fontId="64" fillId="0" borderId="0" xfId="0" applyFont="1" applyProtection="1"/>
    <xf numFmtId="0" fontId="64" fillId="0" borderId="0" xfId="0" applyFont="1"/>
    <xf numFmtId="0" fontId="2" fillId="2" borderId="5" xfId="1" applyFill="1" applyBorder="1" applyAlignment="1" applyProtection="1">
      <alignment horizontal="right"/>
    </xf>
    <xf numFmtId="0" fontId="56" fillId="3" borderId="0" xfId="1" applyFont="1" applyFill="1" applyAlignment="1" applyProtection="1">
      <alignment vertical="center"/>
    </xf>
    <xf numFmtId="0" fontId="48" fillId="3" borderId="0" xfId="1" applyFont="1" applyFill="1" applyBorder="1" applyAlignment="1" applyProtection="1">
      <alignment horizontal="left" vertical="top" wrapText="1"/>
    </xf>
    <xf numFmtId="0" fontId="2" fillId="3" borderId="0" xfId="1" applyFill="1" applyBorder="1" applyAlignment="1" applyProtection="1">
      <alignment horizontal="left" vertical="top" wrapText="1"/>
    </xf>
    <xf numFmtId="0" fontId="64" fillId="0" borderId="0" xfId="0" applyFont="1" applyAlignment="1" applyProtection="1">
      <alignment horizontal="center"/>
    </xf>
    <xf numFmtId="0" fontId="64" fillId="0" borderId="0" xfId="0" applyFont="1" applyAlignment="1">
      <alignment horizontal="center"/>
    </xf>
    <xf numFmtId="0" fontId="2" fillId="3" borderId="0" xfId="1" applyFill="1" applyAlignment="1" applyProtection="1"/>
    <xf numFmtId="0" fontId="67" fillId="11" borderId="0" xfId="1" applyFont="1" applyFill="1" applyAlignment="1" applyProtection="1"/>
    <xf numFmtId="0" fontId="0" fillId="3" borderId="0" xfId="0" applyFill="1" applyBorder="1"/>
    <xf numFmtId="0" fontId="0" fillId="0" borderId="0" xfId="0" applyBorder="1"/>
    <xf numFmtId="0" fontId="0" fillId="2" borderId="0" xfId="0" applyFill="1"/>
    <xf numFmtId="0" fontId="67" fillId="22" borderId="0" xfId="1" applyFont="1" applyFill="1" applyAlignment="1" applyProtection="1"/>
    <xf numFmtId="0" fontId="57" fillId="32" borderId="0" xfId="1" applyFont="1" applyFill="1" applyAlignment="1" applyProtection="1"/>
    <xf numFmtId="0" fontId="69" fillId="24" borderId="0" xfId="0" applyFont="1" applyFill="1"/>
    <xf numFmtId="0" fontId="70" fillId="25" borderId="0" xfId="0" applyFont="1" applyFill="1" applyAlignment="1">
      <alignment horizontal="center"/>
    </xf>
    <xf numFmtId="0" fontId="69" fillId="30" borderId="0" xfId="0" applyFont="1" applyFill="1" applyAlignment="1">
      <alignment horizontal="center" vertical="top"/>
    </xf>
    <xf numFmtId="0" fontId="50" fillId="29" borderId="0" xfId="0" applyFont="1" applyFill="1" applyAlignment="1">
      <alignment horizontal="center" vertical="center"/>
    </xf>
    <xf numFmtId="0" fontId="0" fillId="22" borderId="0" xfId="0" applyFill="1"/>
    <xf numFmtId="0" fontId="51" fillId="26" borderId="0" xfId="0" applyFont="1" applyFill="1"/>
    <xf numFmtId="0" fontId="0" fillId="0" borderId="0" xfId="0" applyAlignment="1">
      <alignment horizontal="center"/>
    </xf>
    <xf numFmtId="0" fontId="64" fillId="21" borderId="0" xfId="0" applyFont="1" applyFill="1" applyProtection="1"/>
    <xf numFmtId="0" fontId="64" fillId="21" borderId="0" xfId="0" applyFont="1" applyFill="1" applyAlignment="1" applyProtection="1">
      <alignment horizontal="center"/>
    </xf>
    <xf numFmtId="0" fontId="0" fillId="21" borderId="0" xfId="0" applyFill="1" applyAlignment="1">
      <alignment horizontal="center"/>
    </xf>
    <xf numFmtId="0" fontId="64" fillId="21" borderId="0" xfId="0" applyFont="1" applyFill="1" applyAlignment="1" applyProtection="1">
      <alignment horizontal="left"/>
    </xf>
    <xf numFmtId="0" fontId="64" fillId="21" borderId="0" xfId="0" applyFont="1" applyFill="1" applyAlignment="1">
      <alignment horizontal="center"/>
    </xf>
    <xf numFmtId="0" fontId="64" fillId="21" borderId="0" xfId="0" applyFont="1" applyFill="1"/>
    <xf numFmtId="0" fontId="64" fillId="2" borderId="0" xfId="0" applyFont="1" applyFill="1" applyProtection="1"/>
    <xf numFmtId="0" fontId="64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64" fillId="2" borderId="0" xfId="0" applyFont="1" applyFill="1" applyAlignment="1">
      <alignment horizontal="center"/>
    </xf>
    <xf numFmtId="0" fontId="64" fillId="2" borderId="0" xfId="0" applyFont="1" applyFill="1"/>
    <xf numFmtId="18" fontId="64" fillId="2" borderId="0" xfId="0" applyNumberFormat="1" applyFont="1" applyFill="1" applyProtection="1"/>
    <xf numFmtId="0" fontId="27" fillId="3" borderId="0" xfId="0" applyFont="1" applyFill="1"/>
    <xf numFmtId="0" fontId="27" fillId="0" borderId="0" xfId="0" applyFont="1" applyAlignment="1">
      <alignment horizontal="right"/>
    </xf>
    <xf numFmtId="0" fontId="13" fillId="0" borderId="0" xfId="0" applyFont="1" applyProtection="1"/>
    <xf numFmtId="0" fontId="71" fillId="3" borderId="0" xfId="1" applyFont="1" applyFill="1" applyBorder="1" applyAlignment="1" applyProtection="1">
      <alignment horizontal="left" vertical="center"/>
      <protection locked="0"/>
    </xf>
    <xf numFmtId="0" fontId="48" fillId="0" borderId="0" xfId="1" applyFont="1" applyBorder="1" applyAlignment="1" applyProtection="1">
      <alignment horizontal="left" vertical="top" wrapText="1"/>
    </xf>
    <xf numFmtId="0" fontId="48" fillId="0" borderId="3" xfId="1" applyFont="1" applyBorder="1" applyAlignment="1" applyProtection="1">
      <alignment horizontal="left" vertical="top" wrapText="1"/>
    </xf>
    <xf numFmtId="0" fontId="44" fillId="0" borderId="0" xfId="1" applyFont="1" applyBorder="1" applyAlignment="1" applyProtection="1">
      <alignment horizontal="left" vertical="top" wrapText="1"/>
    </xf>
    <xf numFmtId="0" fontId="2" fillId="0" borderId="0" xfId="1" applyBorder="1" applyAlignment="1" applyProtection="1">
      <alignment horizontal="left" vertical="top" wrapText="1"/>
    </xf>
    <xf numFmtId="0" fontId="2" fillId="0" borderId="3" xfId="1" applyBorder="1" applyAlignment="1" applyProtection="1">
      <alignment horizontal="left" vertical="top" wrapText="1"/>
    </xf>
    <xf numFmtId="49" fontId="10" fillId="3" borderId="0" xfId="0" applyNumberFormat="1" applyFont="1" applyFill="1" applyBorder="1" applyAlignment="1" applyProtection="1">
      <alignment horizontal="left" vertical="top" wrapText="1"/>
      <protection locked="0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0" fontId="71" fillId="3" borderId="0" xfId="1" applyFont="1" applyFill="1" applyBorder="1" applyAlignment="1" applyProtection="1">
      <alignment horizontal="center" vertical="center"/>
      <protection locked="0"/>
    </xf>
    <xf numFmtId="0" fontId="48" fillId="0" borderId="0" xfId="1" applyFont="1" applyFill="1" applyBorder="1" applyAlignment="1" applyProtection="1">
      <alignment horizontal="left" vertical="top" wrapText="1"/>
    </xf>
    <xf numFmtId="0" fontId="48" fillId="0" borderId="3" xfId="1" applyFont="1" applyFill="1" applyBorder="1" applyAlignment="1" applyProtection="1">
      <alignment horizontal="left" vertical="top" wrapText="1"/>
    </xf>
    <xf numFmtId="0" fontId="31" fillId="3" borderId="0" xfId="0" applyFont="1" applyFill="1" applyAlignment="1" applyProtection="1">
      <alignment horizontal="left" vertical="top" wrapText="1"/>
      <protection locked="0"/>
    </xf>
    <xf numFmtId="0" fontId="34" fillId="3" borderId="1" xfId="0" applyFont="1" applyFill="1" applyBorder="1" applyAlignment="1" applyProtection="1">
      <alignment horizontal="left" vertical="top" wrapText="1"/>
      <protection locked="0"/>
    </xf>
    <xf numFmtId="0" fontId="34" fillId="3" borderId="3" xfId="0" applyFont="1" applyFill="1" applyBorder="1" applyAlignment="1" applyProtection="1">
      <alignment horizontal="left" vertical="top" wrapText="1"/>
      <protection locked="0"/>
    </xf>
    <xf numFmtId="0" fontId="34" fillId="3" borderId="0" xfId="0" applyFont="1" applyFill="1" applyAlignment="1" applyProtection="1">
      <alignment horizontal="left" vertical="top" wrapText="1"/>
      <protection locked="0"/>
    </xf>
    <xf numFmtId="0" fontId="45" fillId="21" borderId="1" xfId="0" applyFont="1" applyFill="1" applyBorder="1" applyAlignment="1" applyProtection="1">
      <alignment wrapText="1"/>
      <protection locked="0"/>
    </xf>
    <xf numFmtId="0" fontId="45" fillId="21" borderId="3" xfId="0" applyFont="1" applyFill="1" applyBorder="1" applyAlignment="1" applyProtection="1">
      <alignment wrapText="1"/>
      <protection locked="0"/>
    </xf>
    <xf numFmtId="0" fontId="45" fillId="3" borderId="1" xfId="0" applyFont="1" applyFill="1" applyBorder="1" applyAlignment="1" applyProtection="1">
      <alignment wrapText="1"/>
      <protection locked="0"/>
    </xf>
    <xf numFmtId="0" fontId="45" fillId="3" borderId="3" xfId="0" applyFont="1" applyFill="1" applyBorder="1" applyAlignment="1" applyProtection="1">
      <alignment wrapText="1"/>
      <protection locked="0"/>
    </xf>
    <xf numFmtId="0" fontId="34" fillId="3" borderId="0" xfId="0" applyFont="1" applyFill="1" applyBorder="1" applyAlignment="1" applyProtection="1">
      <alignment horizontal="left" vertical="top" wrapText="1"/>
      <protection locked="0"/>
    </xf>
    <xf numFmtId="0" fontId="47" fillId="3" borderId="1" xfId="1" applyFont="1" applyFill="1" applyBorder="1" applyAlignment="1" applyProtection="1">
      <alignment wrapText="1"/>
      <protection locked="0"/>
    </xf>
    <xf numFmtId="0" fontId="47" fillId="3" borderId="0" xfId="1" applyFont="1" applyFill="1" applyBorder="1" applyAlignment="1" applyProtection="1">
      <alignment wrapText="1"/>
      <protection locked="0"/>
    </xf>
    <xf numFmtId="0" fontId="47" fillId="3" borderId="3" xfId="1" applyFont="1" applyFill="1" applyBorder="1" applyAlignment="1" applyProtection="1">
      <alignment wrapText="1"/>
      <protection locked="0"/>
    </xf>
    <xf numFmtId="0" fontId="46" fillId="3" borderId="0" xfId="0" applyFont="1" applyFill="1" applyBorder="1" applyAlignment="1" applyProtection="1">
      <alignment wrapText="1"/>
      <protection locked="0"/>
    </xf>
    <xf numFmtId="0" fontId="46" fillId="3" borderId="3" xfId="0" applyFont="1" applyFill="1" applyBorder="1" applyAlignment="1" applyProtection="1">
      <alignment wrapText="1"/>
      <protection locked="0"/>
    </xf>
    <xf numFmtId="0" fontId="45" fillId="21" borderId="0" xfId="0" applyFont="1" applyFill="1" applyBorder="1" applyAlignment="1" applyProtection="1">
      <alignment wrapText="1"/>
      <protection locked="0"/>
    </xf>
    <xf numFmtId="0" fontId="45" fillId="3" borderId="0" xfId="0" applyFont="1" applyFill="1" applyBorder="1" applyAlignment="1" applyProtection="1">
      <alignment wrapText="1"/>
      <protection locked="0"/>
    </xf>
    <xf numFmtId="0" fontId="46" fillId="3" borderId="1" xfId="0" applyFont="1" applyFill="1" applyBorder="1" applyAlignment="1" applyProtection="1">
      <alignment wrapText="1"/>
      <protection locked="0"/>
    </xf>
    <xf numFmtId="0" fontId="64" fillId="2" borderId="19" xfId="0" applyFont="1" applyFill="1" applyBorder="1"/>
    <xf numFmtId="0" fontId="6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1" fillId="25" borderId="0" xfId="0" applyFont="1" applyFill="1" applyProtection="1"/>
    <xf numFmtId="0" fontId="51" fillId="25" borderId="0" xfId="0" applyFont="1" applyFill="1" applyAlignment="1" applyProtection="1">
      <alignment vertical="center"/>
    </xf>
    <xf numFmtId="0" fontId="51" fillId="25" borderId="0" xfId="0" applyFont="1" applyFill="1" applyAlignment="1" applyProtection="1">
      <alignment horizontal="center" vertical="center"/>
    </xf>
    <xf numFmtId="0" fontId="51" fillId="2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4" fillId="21" borderId="0" xfId="0" applyFont="1" applyFill="1" applyAlignment="1" applyProtection="1">
      <alignment horizontal="center"/>
      <protection locked="0"/>
    </xf>
    <xf numFmtId="0" fontId="64" fillId="2" borderId="0" xfId="0" applyFont="1" applyFill="1" applyAlignment="1" applyProtection="1">
      <alignment horizontal="center"/>
      <protection locked="0"/>
    </xf>
    <xf numFmtId="0" fontId="0" fillId="21" borderId="0" xfId="0" applyFill="1" applyProtection="1">
      <protection locked="0"/>
    </xf>
    <xf numFmtId="0" fontId="0" fillId="2" borderId="0" xfId="0" applyFill="1" applyProtection="1">
      <protection locked="0"/>
    </xf>
    <xf numFmtId="0" fontId="45" fillId="21" borderId="0" xfId="0" applyFont="1" applyFill="1" applyBorder="1" applyAlignment="1" applyProtection="1">
      <alignment horizontal="center" wrapText="1"/>
      <protection locked="0"/>
    </xf>
    <xf numFmtId="0" fontId="45" fillId="21" borderId="1" xfId="0" applyFont="1" applyFill="1" applyBorder="1" applyAlignment="1" applyProtection="1">
      <alignment horizontal="center" wrapText="1"/>
      <protection locked="0"/>
    </xf>
    <xf numFmtId="0" fontId="45" fillId="21" borderId="3" xfId="0" applyFont="1" applyFill="1" applyBorder="1" applyAlignment="1" applyProtection="1">
      <alignment horizontal="center" wrapText="1"/>
      <protection locked="0"/>
    </xf>
    <xf numFmtId="0" fontId="45" fillId="3" borderId="0" xfId="0" applyFont="1" applyFill="1" applyBorder="1" applyAlignment="1" applyProtection="1">
      <alignment horizontal="center" wrapText="1"/>
      <protection locked="0"/>
    </xf>
    <xf numFmtId="0" fontId="45" fillId="3" borderId="1" xfId="0" applyFont="1" applyFill="1" applyBorder="1" applyAlignment="1" applyProtection="1">
      <alignment horizontal="center" wrapText="1"/>
      <protection locked="0"/>
    </xf>
    <xf numFmtId="0" fontId="45" fillId="3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65" fillId="24" borderId="0" xfId="0" applyFont="1" applyFill="1" applyAlignment="1" applyProtection="1">
      <alignment horizontal="center" wrapText="1"/>
    </xf>
    <xf numFmtId="0" fontId="33" fillId="0" borderId="0" xfId="0" applyFont="1" applyProtection="1"/>
    <xf numFmtId="0" fontId="32" fillId="3" borderId="0" xfId="0" applyFont="1" applyFill="1" applyAlignment="1" applyProtection="1">
      <alignment horizontal="left" wrapText="1"/>
    </xf>
    <xf numFmtId="0" fontId="0" fillId="3" borderId="0" xfId="0" applyFill="1" applyProtection="1"/>
    <xf numFmtId="0" fontId="32" fillId="2" borderId="7" xfId="0" applyFont="1" applyFill="1" applyBorder="1" applyProtection="1"/>
    <xf numFmtId="0" fontId="31" fillId="2" borderId="2" xfId="0" applyFont="1" applyFill="1" applyBorder="1" applyAlignment="1" applyProtection="1">
      <alignment horizontal="left" wrapText="1"/>
    </xf>
    <xf numFmtId="0" fontId="31" fillId="2" borderId="4" xfId="0" applyFont="1" applyFill="1" applyBorder="1" applyAlignment="1" applyProtection="1">
      <alignment horizontal="left" wrapText="1"/>
    </xf>
    <xf numFmtId="0" fontId="33" fillId="2" borderId="1" xfId="0" applyFont="1" applyFill="1" applyBorder="1" applyProtection="1"/>
    <xf numFmtId="0" fontId="31" fillId="2" borderId="0" xfId="0" applyFont="1" applyFill="1" applyAlignment="1" applyProtection="1">
      <alignment horizontal="left" wrapText="1"/>
    </xf>
    <xf numFmtId="0" fontId="31" fillId="2" borderId="3" xfId="0" applyFont="1" applyFill="1" applyBorder="1" applyAlignment="1" applyProtection="1">
      <alignment horizontal="left" wrapText="1"/>
    </xf>
    <xf numFmtId="0" fontId="31" fillId="2" borderId="3" xfId="0" applyFont="1" applyFill="1" applyBorder="1" applyAlignment="1" applyProtection="1">
      <alignment vertical="top" wrapText="1"/>
    </xf>
    <xf numFmtId="0" fontId="33" fillId="2" borderId="8" xfId="0" applyFont="1" applyFill="1" applyBorder="1" applyProtection="1"/>
    <xf numFmtId="0" fontId="33" fillId="2" borderId="5" xfId="0" applyFont="1" applyFill="1" applyBorder="1" applyProtection="1"/>
    <xf numFmtId="0" fontId="33" fillId="2" borderId="6" xfId="0" applyFont="1" applyFill="1" applyBorder="1" applyProtection="1"/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4" xfId="0" applyFont="1" applyFill="1" applyBorder="1" applyAlignment="1" applyProtection="1">
      <alignment horizontal="left" vertical="top" wrapText="1"/>
    </xf>
    <xf numFmtId="0" fontId="31" fillId="2" borderId="0" xfId="0" applyFont="1" applyFill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4" fillId="11" borderId="0" xfId="0" applyFont="1" applyFill="1" applyBorder="1" applyAlignment="1" applyProtection="1">
      <alignment wrapText="1"/>
    </xf>
    <xf numFmtId="0" fontId="34" fillId="11" borderId="3" xfId="0" applyFont="1" applyFill="1" applyBorder="1" applyAlignment="1" applyProtection="1">
      <alignment wrapText="1"/>
    </xf>
    <xf numFmtId="0" fontId="34" fillId="11" borderId="1" xfId="0" applyFont="1" applyFill="1" applyBorder="1" applyAlignment="1" applyProtection="1">
      <alignment wrapText="1"/>
    </xf>
    <xf numFmtId="0" fontId="34" fillId="11" borderId="0" xfId="0" applyFont="1" applyFill="1" applyBorder="1" applyAlignment="1" applyProtection="1">
      <alignment wrapText="1"/>
    </xf>
    <xf numFmtId="0" fontId="34" fillId="11" borderId="3" xfId="0" applyFont="1" applyFill="1" applyBorder="1" applyAlignment="1" applyProtection="1">
      <alignment wrapText="1"/>
    </xf>
    <xf numFmtId="0" fontId="34" fillId="11" borderId="0" xfId="0" applyFont="1" applyFill="1" applyAlignment="1" applyProtection="1">
      <alignment wrapText="1"/>
    </xf>
    <xf numFmtId="0" fontId="34" fillId="11" borderId="0" xfId="0" applyFont="1" applyFill="1" applyBorder="1" applyAlignment="1" applyProtection="1">
      <alignment horizontal="left" vertical="top" wrapText="1"/>
    </xf>
    <xf numFmtId="0" fontId="34" fillId="11" borderId="3" xfId="0" applyFont="1" applyFill="1" applyBorder="1" applyAlignment="1" applyProtection="1">
      <alignment horizontal="left" vertical="top" wrapText="1"/>
    </xf>
    <xf numFmtId="0" fontId="34" fillId="11" borderId="1" xfId="0" applyFont="1" applyFill="1" applyBorder="1" applyAlignment="1" applyProtection="1">
      <alignment horizontal="left" vertical="top" wrapText="1"/>
    </xf>
    <xf numFmtId="0" fontId="34" fillId="11" borderId="0" xfId="0" applyFont="1" applyFill="1" applyAlignment="1" applyProtection="1">
      <alignment horizontal="left" vertical="top" wrapText="1"/>
    </xf>
    <xf numFmtId="0" fontId="31" fillId="2" borderId="17" xfId="0" applyFont="1" applyFill="1" applyBorder="1" applyAlignment="1" applyProtection="1">
      <alignment horizontal="center" vertical="top" wrapText="1"/>
    </xf>
    <xf numFmtId="0" fontId="31" fillId="2" borderId="2" xfId="0" applyFont="1" applyFill="1" applyBorder="1" applyAlignment="1" applyProtection="1">
      <alignment horizontal="center" vertical="top" wrapText="1"/>
    </xf>
    <xf numFmtId="0" fontId="31" fillId="2" borderId="2" xfId="0" applyFont="1" applyFill="1" applyBorder="1" applyAlignment="1" applyProtection="1">
      <alignment vertical="top" wrapText="1"/>
    </xf>
    <xf numFmtId="0" fontId="31" fillId="2" borderId="4" xfId="0" applyFont="1" applyFill="1" applyBorder="1" applyAlignment="1" applyProtection="1">
      <alignment vertical="top" wrapText="1"/>
    </xf>
    <xf numFmtId="0" fontId="32" fillId="2" borderId="1" xfId="0" applyFont="1" applyFill="1" applyBorder="1" applyProtection="1"/>
    <xf numFmtId="0" fontId="31" fillId="2" borderId="0" xfId="0" applyFont="1" applyFill="1" applyBorder="1" applyAlignment="1" applyProtection="1">
      <alignment vertical="top" wrapText="1"/>
    </xf>
    <xf numFmtId="0" fontId="32" fillId="2" borderId="8" xfId="0" applyFont="1" applyFill="1" applyBorder="1" applyProtection="1"/>
    <xf numFmtId="0" fontId="31" fillId="2" borderId="5" xfId="0" applyFont="1" applyFill="1" applyBorder="1" applyAlignment="1" applyProtection="1">
      <alignment vertical="top" wrapText="1"/>
    </xf>
    <xf numFmtId="0" fontId="31" fillId="2" borderId="6" xfId="0" applyFont="1" applyFill="1" applyBorder="1" applyAlignment="1" applyProtection="1">
      <alignment vertical="top" wrapText="1"/>
    </xf>
    <xf numFmtId="0" fontId="31" fillId="2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top" wrapText="1"/>
    </xf>
    <xf numFmtId="0" fontId="32" fillId="3" borderId="0" xfId="0" applyFont="1" applyFill="1" applyAlignment="1" applyProtection="1">
      <alignment horizontal="left" wrapText="1"/>
    </xf>
    <xf numFmtId="0" fontId="31" fillId="2" borderId="17" xfId="0" applyFont="1" applyFill="1" applyBorder="1" applyAlignment="1" applyProtection="1">
      <alignment horizontal="left" vertical="top" wrapText="1"/>
    </xf>
    <xf numFmtId="0" fontId="31" fillId="2" borderId="0" xfId="0" applyFont="1" applyFill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Protection="1"/>
    <xf numFmtId="0" fontId="31" fillId="0" borderId="0" xfId="0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2" fillId="2" borderId="7" xfId="0" applyFont="1" applyFill="1" applyBorder="1" applyAlignment="1" applyProtection="1">
      <alignment horizontal="left" vertical="top"/>
    </xf>
    <xf numFmtId="0" fontId="33" fillId="2" borderId="1" xfId="0" applyFont="1" applyFill="1" applyBorder="1" applyAlignment="1" applyProtection="1">
      <alignment horizontal="left" vertical="top"/>
    </xf>
    <xf numFmtId="0" fontId="34" fillId="2" borderId="0" xfId="0" applyFont="1" applyFill="1" applyAlignment="1" applyProtection="1">
      <alignment horizontal="left" vertical="top" wrapText="1"/>
    </xf>
    <xf numFmtId="0" fontId="31" fillId="2" borderId="0" xfId="0" applyFont="1" applyFill="1" applyAlignment="1" applyProtection="1">
      <alignment vertical="top" wrapText="1"/>
    </xf>
    <xf numFmtId="0" fontId="34" fillId="2" borderId="0" xfId="0" applyFont="1" applyFill="1" applyAlignment="1" applyProtection="1">
      <alignment horizontal="center" vertical="top" wrapText="1"/>
    </xf>
    <xf numFmtId="0" fontId="27" fillId="0" borderId="0" xfId="0" applyFont="1" applyProtection="1"/>
    <xf numFmtId="0" fontId="27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3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4" fillId="2" borderId="11" xfId="0" applyFont="1" applyFill="1" applyBorder="1" applyProtection="1"/>
    <xf numFmtId="0" fontId="4" fillId="3" borderId="0" xfId="0" applyFont="1" applyFill="1" applyBorder="1" applyProtection="1"/>
    <xf numFmtId="165" fontId="66" fillId="0" borderId="7" xfId="0" applyNumberFormat="1" applyFont="1" applyBorder="1" applyAlignment="1" applyProtection="1">
      <alignment horizontal="center" vertical="top" wrapText="1"/>
    </xf>
    <xf numFmtId="0" fontId="8" fillId="0" borderId="0" xfId="0" applyFont="1" applyProtection="1"/>
    <xf numFmtId="0" fontId="8" fillId="2" borderId="12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Protection="1"/>
    <xf numFmtId="0" fontId="8" fillId="3" borderId="0" xfId="0" applyFont="1" applyFill="1" applyBorder="1" applyProtection="1"/>
    <xf numFmtId="0" fontId="13" fillId="3" borderId="0" xfId="0" applyFont="1" applyFill="1" applyAlignment="1" applyProtection="1">
      <alignment horizontal="center"/>
    </xf>
    <xf numFmtId="0" fontId="8" fillId="2" borderId="14" xfId="0" applyFont="1" applyFill="1" applyBorder="1" applyProtection="1"/>
    <xf numFmtId="0" fontId="8" fillId="2" borderId="15" xfId="0" applyFont="1" applyFill="1" applyBorder="1" applyProtection="1"/>
    <xf numFmtId="0" fontId="8" fillId="2" borderId="16" xfId="0" applyFont="1" applyFill="1" applyBorder="1" applyProtection="1"/>
    <xf numFmtId="0" fontId="8" fillId="3" borderId="0" xfId="0" applyFont="1" applyFill="1" applyAlignment="1" applyProtection="1"/>
    <xf numFmtId="0" fontId="8" fillId="2" borderId="9" xfId="0" applyFont="1" applyFill="1" applyBorder="1" applyProtection="1"/>
    <xf numFmtId="0" fontId="8" fillId="2" borderId="10" xfId="0" applyFont="1" applyFill="1" applyBorder="1" applyProtection="1"/>
    <xf numFmtId="0" fontId="8" fillId="2" borderId="11" xfId="0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8" fillId="2" borderId="0" xfId="0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0" fontId="9" fillId="2" borderId="15" xfId="0" applyFont="1" applyFill="1" applyBorder="1" applyProtection="1"/>
    <xf numFmtId="0" fontId="12" fillId="2" borderId="15" xfId="1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/>
    <xf numFmtId="164" fontId="8" fillId="2" borderId="15" xfId="0" applyNumberFormat="1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/>
    <xf numFmtId="0" fontId="8" fillId="3" borderId="0" xfId="0" applyFont="1" applyFill="1" applyBorder="1" applyAlignment="1" applyProtection="1"/>
    <xf numFmtId="164" fontId="8" fillId="2" borderId="0" xfId="0" applyNumberFormat="1" applyFont="1" applyFill="1" applyBorder="1" applyAlignment="1" applyProtection="1"/>
    <xf numFmtId="0" fontId="8" fillId="3" borderId="0" xfId="0" applyFont="1" applyFill="1" applyProtection="1"/>
    <xf numFmtId="0" fontId="4" fillId="4" borderId="7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15" fillId="22" borderId="0" xfId="0" applyFont="1" applyFill="1" applyProtection="1"/>
    <xf numFmtId="0" fontId="4" fillId="22" borderId="0" xfId="0" applyFont="1" applyFill="1" applyProtection="1"/>
    <xf numFmtId="0" fontId="4" fillId="22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5" fillId="0" borderId="0" xfId="0" applyFont="1" applyFill="1" applyProtection="1"/>
    <xf numFmtId="0" fontId="4" fillId="0" borderId="0" xfId="0" applyFont="1" applyFill="1" applyBorder="1" applyProtection="1"/>
    <xf numFmtId="0" fontId="4" fillId="5" borderId="7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4" fillId="22" borderId="1" xfId="0" applyFont="1" applyFill="1" applyBorder="1" applyProtection="1"/>
    <xf numFmtId="0" fontId="9" fillId="0" borderId="0" xfId="0" applyFont="1" applyBorder="1" applyProtection="1"/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0" xfId="0" applyFont="1" applyFill="1" applyAlignment="1" applyProtection="1">
      <alignment wrapText="1"/>
    </xf>
    <xf numFmtId="0" fontId="16" fillId="0" borderId="0" xfId="0" applyFont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Protection="1"/>
    <xf numFmtId="0" fontId="9" fillId="0" borderId="0" xfId="0" applyFont="1" applyFill="1" applyAlignment="1" applyProtection="1"/>
    <xf numFmtId="0" fontId="8" fillId="0" borderId="0" xfId="0" applyFont="1" applyFill="1" applyAlignment="1" applyProtection="1">
      <alignment vertical="top"/>
    </xf>
    <xf numFmtId="0" fontId="8" fillId="0" borderId="3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8" fillId="0" borderId="0" xfId="0" applyFont="1" applyFill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horizontal="left" wrapText="1"/>
    </xf>
    <xf numFmtId="0" fontId="15" fillId="0" borderId="5" xfId="0" applyFont="1" applyFill="1" applyBorder="1" applyProtection="1"/>
    <xf numFmtId="0" fontId="4" fillId="0" borderId="5" xfId="0" applyFont="1" applyFill="1" applyBorder="1" applyProtection="1"/>
    <xf numFmtId="0" fontId="8" fillId="0" borderId="5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19" fillId="0" borderId="0" xfId="0" applyFont="1" applyProtection="1"/>
    <xf numFmtId="0" fontId="8" fillId="0" borderId="0" xfId="0" applyFont="1" applyBorder="1" applyProtection="1"/>
    <xf numFmtId="0" fontId="16" fillId="0" borderId="0" xfId="0" applyFont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23" fillId="0" borderId="0" xfId="0" applyFont="1" applyProtection="1"/>
    <xf numFmtId="0" fontId="18" fillId="0" borderId="0" xfId="0" applyFont="1" applyAlignment="1" applyProtection="1">
      <alignment horizontal="left"/>
    </xf>
    <xf numFmtId="0" fontId="4" fillId="0" borderId="2" xfId="0" applyFont="1" applyBorder="1" applyProtection="1"/>
    <xf numFmtId="0" fontId="4" fillId="0" borderId="4" xfId="0" applyFont="1" applyBorder="1" applyProtection="1"/>
    <xf numFmtId="0" fontId="8" fillId="0" borderId="3" xfId="0" applyFont="1" applyBorder="1" applyProtection="1"/>
    <xf numFmtId="0" fontId="24" fillId="0" borderId="0" xfId="0" applyFont="1" applyProtection="1"/>
    <xf numFmtId="0" fontId="4" fillId="0" borderId="0" xfId="0" applyFont="1" applyAlignment="1" applyProtection="1">
      <alignment horizontal="left" indent="4"/>
    </xf>
    <xf numFmtId="0" fontId="8" fillId="0" borderId="0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2" xfId="0" applyFont="1" applyBorder="1" applyProtection="1"/>
    <xf numFmtId="0" fontId="8" fillId="0" borderId="4" xfId="0" applyFont="1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left" indent="5"/>
    </xf>
    <xf numFmtId="0" fontId="21" fillId="0" borderId="0" xfId="0" applyFont="1" applyAlignment="1" applyProtection="1">
      <alignment horizontal="left" indent="5"/>
    </xf>
    <xf numFmtId="0" fontId="22" fillId="0" borderId="0" xfId="0" applyFont="1" applyProtection="1"/>
    <xf numFmtId="0" fontId="8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left" vertical="top" wrapText="1"/>
    </xf>
    <xf numFmtId="0" fontId="26" fillId="0" borderId="3" xfId="0" applyFont="1" applyBorder="1" applyAlignment="1" applyProtection="1">
      <alignment horizontal="left" vertical="top" wrapText="1"/>
    </xf>
    <xf numFmtId="0" fontId="26" fillId="3" borderId="0" xfId="0" applyFont="1" applyFill="1" applyBorder="1" applyAlignment="1" applyProtection="1">
      <alignment horizontal="left" vertical="top" wrapText="1"/>
    </xf>
    <xf numFmtId="0" fontId="8" fillId="30" borderId="0" xfId="0" applyFont="1" applyFill="1" applyBorder="1" applyAlignment="1" applyProtection="1">
      <alignment horizontal="left" vertical="top" wrapText="1"/>
    </xf>
    <xf numFmtId="0" fontId="8" fillId="30" borderId="3" xfId="0" applyFont="1" applyFill="1" applyBorder="1" applyAlignment="1" applyProtection="1">
      <alignment horizontal="left" vertical="top" wrapText="1"/>
    </xf>
    <xf numFmtId="0" fontId="8" fillId="30" borderId="0" xfId="0" applyFont="1" applyFill="1" applyBorder="1" applyAlignment="1" applyProtection="1">
      <alignment vertical="top" wrapText="1"/>
    </xf>
    <xf numFmtId="0" fontId="8" fillId="30" borderId="3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vertical="top" wrapText="1"/>
    </xf>
    <xf numFmtId="0" fontId="9" fillId="30" borderId="0" xfId="0" applyFont="1" applyFill="1" applyBorder="1" applyAlignment="1" applyProtection="1">
      <alignment horizontal="left" vertical="top" wrapText="1"/>
    </xf>
    <xf numFmtId="0" fontId="9" fillId="30" borderId="3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8" fillId="0" borderId="3" xfId="0" applyFont="1" applyBorder="1" applyAlignment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165" fontId="66" fillId="0" borderId="18" xfId="0" applyNumberFormat="1" applyFont="1" applyBorder="1" applyAlignment="1" applyProtection="1">
      <alignment horizontal="center" vertical="top" wrapText="1"/>
    </xf>
    <xf numFmtId="0" fontId="4" fillId="0" borderId="5" xfId="0" applyFont="1" applyBorder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27" fillId="0" borderId="0" xfId="0" applyFont="1" applyBorder="1" applyAlignment="1" applyProtection="1">
      <alignment horizontal="left"/>
    </xf>
    <xf numFmtId="0" fontId="27" fillId="0" borderId="3" xfId="0" applyFont="1" applyBorder="1" applyAlignment="1" applyProtection="1">
      <alignment horizontal="left"/>
    </xf>
    <xf numFmtId="0" fontId="27" fillId="3" borderId="0" xfId="0" applyFont="1" applyFill="1" applyBorder="1" applyAlignment="1" applyProtection="1">
      <alignment horizontal="left"/>
    </xf>
    <xf numFmtId="0" fontId="59" fillId="0" borderId="0" xfId="0" applyFont="1" applyAlignment="1" applyProtection="1">
      <alignment horizontal="left" vertical="top" wrapText="1"/>
    </xf>
    <xf numFmtId="0" fontId="59" fillId="0" borderId="3" xfId="0" applyFont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3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28" fillId="0" borderId="0" xfId="0" applyFont="1" applyProtection="1"/>
    <xf numFmtId="0" fontId="0" fillId="0" borderId="0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3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/>
    <xf numFmtId="0" fontId="4" fillId="0" borderId="4" xfId="0" applyFont="1" applyBorder="1" applyAlignment="1" applyProtection="1"/>
    <xf numFmtId="0" fontId="9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16" fillId="0" borderId="0" xfId="0" applyFont="1" applyFill="1" applyAlignment="1" applyProtection="1">
      <alignment horizontal="left" wrapText="1"/>
    </xf>
    <xf numFmtId="0" fontId="16" fillId="0" borderId="3" xfId="0" applyFont="1" applyFill="1" applyBorder="1" applyAlignment="1" applyProtection="1">
      <alignment horizontal="left" wrapText="1"/>
    </xf>
    <xf numFmtId="0" fontId="16" fillId="0" borderId="0" xfId="0" applyFont="1" applyFill="1" applyAlignment="1" applyProtection="1">
      <alignment wrapText="1"/>
    </xf>
    <xf numFmtId="0" fontId="16" fillId="0" borderId="3" xfId="0" applyFont="1" applyFill="1" applyBorder="1" applyAlignment="1" applyProtection="1">
      <alignment wrapText="1"/>
    </xf>
    <xf numFmtId="0" fontId="23" fillId="0" borderId="0" xfId="0" applyFont="1" applyFill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4" fillId="6" borderId="7" xfId="0" applyFont="1" applyFill="1" applyBorder="1" applyAlignment="1" applyProtection="1">
      <alignment horizontal="center"/>
    </xf>
    <xf numFmtId="0" fontId="50" fillId="23" borderId="0" xfId="0" applyFont="1" applyFill="1" applyProtection="1"/>
    <xf numFmtId="0" fontId="4" fillId="23" borderId="0" xfId="0" applyFont="1" applyFill="1" applyProtection="1"/>
    <xf numFmtId="0" fontId="4" fillId="23" borderId="0" xfId="0" applyFont="1" applyFill="1" applyBorder="1" applyProtection="1"/>
    <xf numFmtId="0" fontId="4" fillId="23" borderId="3" xfId="0" applyFont="1" applyFill="1" applyBorder="1" applyProtection="1"/>
    <xf numFmtId="0" fontId="4" fillId="15" borderId="7" xfId="0" applyFont="1" applyFill="1" applyBorder="1" applyAlignment="1" applyProtection="1">
      <alignment horizontal="center"/>
    </xf>
    <xf numFmtId="0" fontId="4" fillId="23" borderId="1" xfId="0" applyFont="1" applyFill="1" applyBorder="1" applyProtection="1"/>
    <xf numFmtId="0" fontId="1" fillId="0" borderId="0" xfId="0" applyFont="1" applyFill="1" applyBorder="1" applyProtection="1"/>
    <xf numFmtId="0" fontId="4" fillId="0" borderId="3" xfId="0" applyFont="1" applyFill="1" applyBorder="1" applyProtection="1"/>
    <xf numFmtId="0" fontId="16" fillId="0" borderId="0" xfId="0" applyFont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4" fillId="0" borderId="0" xfId="0" applyNumberFormat="1" applyFont="1" applyProtection="1"/>
    <xf numFmtId="0" fontId="8" fillId="0" borderId="0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vertical="top" wrapText="1"/>
    </xf>
    <xf numFmtId="0" fontId="16" fillId="0" borderId="3" xfId="0" applyFont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wrapText="1"/>
    </xf>
    <xf numFmtId="0" fontId="29" fillId="0" borderId="0" xfId="0" applyFont="1" applyAlignment="1" applyProtection="1">
      <alignment horizontal="left" indent="5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3" borderId="0" xfId="0" applyFont="1" applyFill="1" applyBorder="1" applyAlignment="1" applyProtection="1">
      <alignment wrapText="1"/>
    </xf>
    <xf numFmtId="0" fontId="18" fillId="0" borderId="0" xfId="0" applyFont="1" applyProtection="1"/>
    <xf numFmtId="0" fontId="9" fillId="0" borderId="0" xfId="0" applyFont="1" applyFill="1" applyBorder="1" applyProtection="1"/>
    <xf numFmtId="0" fontId="38" fillId="0" borderId="0" xfId="0" applyFont="1" applyProtection="1"/>
    <xf numFmtId="0" fontId="8" fillId="0" borderId="0" xfId="0" applyFont="1" applyFill="1" applyBorder="1" applyAlignment="1" applyProtection="1">
      <alignment horizontal="left" vertical="top" wrapText="1"/>
    </xf>
    <xf numFmtId="0" fontId="38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top" wrapText="1"/>
    </xf>
    <xf numFmtId="0" fontId="38" fillId="0" borderId="3" xfId="0" applyFont="1" applyBorder="1" applyAlignment="1" applyProtection="1">
      <alignment vertical="top" wrapText="1"/>
    </xf>
    <xf numFmtId="0" fontId="38" fillId="0" borderId="0" xfId="0" applyFont="1" applyAlignment="1" applyProtection="1">
      <alignment horizontal="left" vertical="top" wrapText="1"/>
    </xf>
    <xf numFmtId="0" fontId="38" fillId="0" borderId="3" xfId="0" applyFont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38" fillId="0" borderId="0" xfId="0" applyFont="1" applyAlignment="1" applyProtection="1">
      <alignment vertical="top"/>
    </xf>
    <xf numFmtId="0" fontId="38" fillId="0" borderId="3" xfId="0" applyFont="1" applyBorder="1" applyAlignment="1" applyProtection="1">
      <alignment vertical="top"/>
    </xf>
    <xf numFmtId="0" fontId="8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left" wrapText="1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Alignment="1" applyProtection="1"/>
    <xf numFmtId="0" fontId="16" fillId="0" borderId="3" xfId="0" applyFont="1" applyBorder="1" applyAlignment="1" applyProtection="1"/>
    <xf numFmtId="0" fontId="42" fillId="3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17" fillId="2" borderId="0" xfId="0" applyFont="1" applyFill="1" applyBorder="1" applyAlignment="1" applyProtection="1">
      <alignment horizontal="left" wrapText="1"/>
    </xf>
    <xf numFmtId="0" fontId="17" fillId="2" borderId="3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4" fillId="0" borderId="6" xfId="0" applyFont="1" applyBorder="1" applyProtection="1"/>
    <xf numFmtId="0" fontId="16" fillId="0" borderId="0" xfId="0" applyFont="1" applyAlignment="1" applyProtection="1">
      <alignment vertical="top"/>
    </xf>
    <xf numFmtId="0" fontId="16" fillId="0" borderId="3" xfId="0" applyFont="1" applyBorder="1" applyAlignment="1" applyProtection="1">
      <alignment vertical="top"/>
    </xf>
    <xf numFmtId="0" fontId="52" fillId="0" borderId="0" xfId="0" applyFont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3" xfId="0" applyFont="1" applyBorder="1" applyAlignment="1" applyProtection="1"/>
    <xf numFmtId="0" fontId="17" fillId="3" borderId="0" xfId="0" applyFont="1" applyFill="1" applyBorder="1" applyAlignment="1" applyProtection="1"/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7" borderId="7" xfId="0" applyFont="1" applyFill="1" applyBorder="1" applyAlignment="1" applyProtection="1">
      <alignment horizontal="center"/>
    </xf>
    <xf numFmtId="0" fontId="15" fillId="24" borderId="0" xfId="0" applyFont="1" applyFill="1" applyProtection="1"/>
    <xf numFmtId="0" fontId="4" fillId="24" borderId="0" xfId="0" applyFont="1" applyFill="1" applyProtection="1"/>
    <xf numFmtId="0" fontId="4" fillId="24" borderId="0" xfId="0" applyFont="1" applyFill="1" applyBorder="1" applyProtection="1"/>
    <xf numFmtId="0" fontId="4" fillId="24" borderId="3" xfId="0" applyFont="1" applyFill="1" applyBorder="1" applyProtection="1"/>
    <xf numFmtId="0" fontId="4" fillId="14" borderId="7" xfId="0" applyFont="1" applyFill="1" applyBorder="1" applyAlignment="1" applyProtection="1">
      <alignment horizontal="center"/>
    </xf>
    <xf numFmtId="0" fontId="4" fillId="24" borderId="1" xfId="0" applyFont="1" applyFill="1" applyBorder="1" applyProtection="1"/>
    <xf numFmtId="0" fontId="16" fillId="0" borderId="0" xfId="0" applyFont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0" xfId="0" applyNumberFormat="1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Protection="1"/>
    <xf numFmtId="0" fontId="4" fillId="16" borderId="7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0" fontId="50" fillId="25" borderId="0" xfId="0" applyFont="1" applyFill="1" applyProtection="1"/>
    <xf numFmtId="0" fontId="51" fillId="25" borderId="0" xfId="0" applyFont="1" applyFill="1" applyBorder="1" applyProtection="1"/>
    <xf numFmtId="0" fontId="51" fillId="25" borderId="3" xfId="0" applyFont="1" applyFill="1" applyBorder="1" applyProtection="1"/>
    <xf numFmtId="0" fontId="51" fillId="3" borderId="0" xfId="0" applyFont="1" applyFill="1" applyBorder="1" applyProtection="1"/>
    <xf numFmtId="0" fontId="4" fillId="25" borderId="1" xfId="0" applyFont="1" applyFill="1" applyBorder="1" applyProtection="1"/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3" borderId="0" xfId="0" applyFont="1" applyFill="1" applyBorder="1" applyAlignment="1" applyProtection="1">
      <alignment horizontal="left" wrapText="1"/>
    </xf>
    <xf numFmtId="0" fontId="4" fillId="17" borderId="7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50" fillId="26" borderId="0" xfId="0" applyFont="1" applyFill="1" applyProtection="1"/>
    <xf numFmtId="0" fontId="4" fillId="26" borderId="0" xfId="0" applyFont="1" applyFill="1" applyProtection="1"/>
    <xf numFmtId="0" fontId="4" fillId="26" borderId="0" xfId="0" applyFont="1" applyFill="1" applyBorder="1" applyProtection="1"/>
    <xf numFmtId="0" fontId="4" fillId="26" borderId="3" xfId="0" applyFont="1" applyFill="1" applyBorder="1" applyProtection="1"/>
    <xf numFmtId="0" fontId="4" fillId="26" borderId="1" xfId="0" applyFont="1" applyFill="1" applyBorder="1" applyProtection="1"/>
    <xf numFmtId="0" fontId="41" fillId="0" borderId="0" xfId="0" applyFont="1" applyAlignment="1" applyProtection="1">
      <alignment horizontal="left" vertical="top" wrapText="1"/>
    </xf>
    <xf numFmtId="0" fontId="41" fillId="0" borderId="3" xfId="0" applyFont="1" applyBorder="1" applyAlignment="1" applyProtection="1">
      <alignment horizontal="left" vertical="top" wrapText="1"/>
    </xf>
    <xf numFmtId="0" fontId="61" fillId="0" borderId="0" xfId="0" applyFont="1" applyAlignment="1" applyProtection="1">
      <alignment horizontal="left" vertical="top"/>
    </xf>
    <xf numFmtId="0" fontId="61" fillId="0" borderId="3" xfId="0" applyFont="1" applyBorder="1" applyAlignment="1" applyProtection="1">
      <alignment horizontal="left" vertical="top"/>
    </xf>
    <xf numFmtId="0" fontId="41" fillId="0" borderId="0" xfId="0" applyFont="1" applyAlignment="1" applyProtection="1">
      <alignment vertical="top" wrapText="1"/>
    </xf>
    <xf numFmtId="0" fontId="41" fillId="0" borderId="3" xfId="0" applyFont="1" applyBorder="1" applyAlignment="1" applyProtection="1">
      <alignment vertical="top" wrapText="1"/>
    </xf>
    <xf numFmtId="0" fontId="40" fillId="0" borderId="0" xfId="0" applyFont="1" applyBorder="1" applyAlignment="1" applyProtection="1">
      <alignment horizontal="left"/>
    </xf>
    <xf numFmtId="0" fontId="40" fillId="0" borderId="3" xfId="0" applyFont="1" applyBorder="1" applyAlignment="1" applyProtection="1">
      <alignment horizontal="left"/>
    </xf>
    <xf numFmtId="0" fontId="40" fillId="3" borderId="0" xfId="0" applyFont="1" applyFill="1" applyBorder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30" fillId="0" borderId="3" xfId="0" applyFont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/>
    </xf>
    <xf numFmtId="0" fontId="25" fillId="0" borderId="0" xfId="0" applyFont="1" applyProtection="1"/>
    <xf numFmtId="0" fontId="38" fillId="0" borderId="0" xfId="0" applyFont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53" fillId="0" borderId="0" xfId="0" applyFont="1" applyAlignment="1" applyProtection="1">
      <alignment horizontal="left" vertical="top" wrapText="1"/>
    </xf>
    <xf numFmtId="0" fontId="53" fillId="0" borderId="3" xfId="0" applyFont="1" applyBorder="1" applyAlignment="1" applyProtection="1">
      <alignment horizontal="left" vertical="top" wrapText="1"/>
    </xf>
    <xf numFmtId="0" fontId="53" fillId="0" borderId="0" xfId="0" applyFont="1" applyAlignment="1" applyProtection="1">
      <alignment vertical="center" wrapText="1"/>
    </xf>
    <xf numFmtId="0" fontId="53" fillId="0" borderId="3" xfId="0" applyFont="1" applyBorder="1" applyAlignment="1" applyProtection="1">
      <alignment vertical="center" wrapText="1"/>
    </xf>
    <xf numFmtId="0" fontId="4" fillId="8" borderId="7" xfId="0" applyFont="1" applyFill="1" applyBorder="1" applyAlignment="1" applyProtection="1">
      <alignment horizontal="center"/>
    </xf>
    <xf numFmtId="0" fontId="4" fillId="18" borderId="7" xfId="0" applyFont="1" applyFill="1" applyBorder="1" applyAlignment="1" applyProtection="1">
      <alignment horizontal="center"/>
    </xf>
    <xf numFmtId="0" fontId="50" fillId="27" borderId="0" xfId="0" applyFont="1" applyFill="1" applyProtection="1"/>
    <xf numFmtId="0" fontId="51" fillId="27" borderId="0" xfId="0" applyFont="1" applyFill="1" applyProtection="1"/>
    <xf numFmtId="0" fontId="51" fillId="27" borderId="0" xfId="0" applyFont="1" applyFill="1" applyBorder="1" applyProtection="1"/>
    <xf numFmtId="0" fontId="51" fillId="27" borderId="3" xfId="0" applyFont="1" applyFill="1" applyBorder="1" applyProtection="1"/>
    <xf numFmtId="0" fontId="4" fillId="27" borderId="1" xfId="0" applyFont="1" applyFill="1" applyBorder="1" applyProtection="1"/>
    <xf numFmtId="0" fontId="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left" vertical="top" wrapText="1"/>
    </xf>
    <xf numFmtId="0" fontId="42" fillId="0" borderId="0" xfId="0" applyFont="1" applyBorder="1" applyAlignment="1" applyProtection="1">
      <alignment horizontal="left" vertical="top" wrapText="1"/>
    </xf>
    <xf numFmtId="0" fontId="42" fillId="0" borderId="0" xfId="0" applyFont="1" applyProtection="1"/>
    <xf numFmtId="0" fontId="8" fillId="0" borderId="0" xfId="0" applyFont="1" applyAlignment="1" applyProtection="1">
      <alignment vertical="top" wrapText="1"/>
    </xf>
    <xf numFmtId="0" fontId="42" fillId="0" borderId="0" xfId="0" applyFont="1" applyAlignment="1" applyProtection="1">
      <alignment vertical="top" wrapText="1"/>
    </xf>
    <xf numFmtId="0" fontId="42" fillId="0" borderId="3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 wrapText="1"/>
    </xf>
    <xf numFmtId="0" fontId="4" fillId="9" borderId="7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8" fillId="0" borderId="3" xfId="0" applyFont="1" applyFill="1" applyBorder="1" applyAlignment="1" applyProtection="1">
      <alignment horizontal="left" wrapText="1"/>
    </xf>
    <xf numFmtId="0" fontId="4" fillId="13" borderId="7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30" fillId="0" borderId="3" xfId="0" applyFont="1" applyBorder="1" applyAlignment="1" applyProtection="1">
      <alignment horizontal="left"/>
    </xf>
    <xf numFmtId="0" fontId="50" fillId="28" borderId="0" xfId="0" applyFont="1" applyFill="1" applyProtection="1"/>
    <xf numFmtId="0" fontId="51" fillId="28" borderId="0" xfId="0" applyFont="1" applyFill="1" applyProtection="1"/>
    <xf numFmtId="0" fontId="51" fillId="28" borderId="0" xfId="0" applyFont="1" applyFill="1" applyBorder="1" applyProtection="1"/>
    <xf numFmtId="0" fontId="51" fillId="28" borderId="3" xfId="0" applyFont="1" applyFill="1" applyBorder="1" applyProtection="1"/>
    <xf numFmtId="0" fontId="4" fillId="28" borderId="1" xfId="0" applyFont="1" applyFill="1" applyBorder="1" applyProtection="1"/>
    <xf numFmtId="0" fontId="4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50" fillId="29" borderId="0" xfId="0" applyFont="1" applyFill="1" applyProtection="1"/>
    <xf numFmtId="0" fontId="51" fillId="29" borderId="0" xfId="0" applyFont="1" applyFill="1" applyProtection="1"/>
    <xf numFmtId="0" fontId="51" fillId="29" borderId="0" xfId="0" applyFont="1" applyFill="1" applyBorder="1" applyProtection="1"/>
    <xf numFmtId="0" fontId="51" fillId="29" borderId="3" xfId="0" applyFont="1" applyFill="1" applyBorder="1" applyProtection="1"/>
    <xf numFmtId="0" fontId="4" fillId="19" borderId="7" xfId="0" applyFont="1" applyFill="1" applyBorder="1" applyAlignment="1" applyProtection="1">
      <alignment horizontal="center"/>
    </xf>
    <xf numFmtId="0" fontId="4" fillId="29" borderId="1" xfId="0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4" fillId="10" borderId="7" xfId="0" applyFont="1" applyFill="1" applyBorder="1" applyAlignment="1" applyProtection="1">
      <alignment horizontal="center"/>
    </xf>
    <xf numFmtId="0" fontId="4" fillId="12" borderId="7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vertical="center"/>
    </xf>
    <xf numFmtId="0" fontId="4" fillId="29" borderId="0" xfId="0" applyFont="1" applyFill="1" applyBorder="1" applyProtection="1"/>
    <xf numFmtId="0" fontId="17" fillId="0" borderId="0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50" fillId="31" borderId="0" xfId="0" applyFont="1" applyFill="1" applyProtection="1"/>
    <xf numFmtId="0" fontId="51" fillId="31" borderId="0" xfId="0" applyFont="1" applyFill="1" applyProtection="1"/>
    <xf numFmtId="0" fontId="51" fillId="31" borderId="0" xfId="0" applyFont="1" applyFill="1" applyBorder="1" applyProtection="1"/>
    <xf numFmtId="0" fontId="51" fillId="31" borderId="3" xfId="0" applyFont="1" applyFill="1" applyBorder="1" applyProtection="1"/>
    <xf numFmtId="0" fontId="62" fillId="0" borderId="0" xfId="0" applyFont="1" applyProtection="1"/>
    <xf numFmtId="0" fontId="4" fillId="31" borderId="1" xfId="0" applyFont="1" applyFill="1" applyBorder="1" applyProtection="1"/>
    <xf numFmtId="0" fontId="62" fillId="0" borderId="0" xfId="0" applyFont="1" applyAlignment="1" applyProtection="1">
      <alignment horizontal="left" vertical="top" wrapText="1"/>
    </xf>
    <xf numFmtId="0" fontId="62" fillId="0" borderId="3" xfId="0" applyFont="1" applyBorder="1" applyAlignment="1" applyProtection="1">
      <alignment horizontal="left" vertical="top" wrapText="1"/>
    </xf>
    <xf numFmtId="0" fontId="9" fillId="0" borderId="0" xfId="0" applyFont="1" applyProtection="1"/>
    <xf numFmtId="0" fontId="28" fillId="0" borderId="0" xfId="0" applyFont="1" applyAlignment="1" applyProtection="1">
      <alignment horizontal="left" vertical="top" wrapText="1"/>
    </xf>
    <xf numFmtId="0" fontId="28" fillId="0" borderId="3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/>
    </xf>
    <xf numFmtId="0" fontId="27" fillId="0" borderId="0" xfId="0" applyFont="1" applyBorder="1" applyProtection="1"/>
    <xf numFmtId="0" fontId="27" fillId="3" borderId="0" xfId="0" applyFont="1" applyFill="1" applyBorder="1" applyProtection="1"/>
    <xf numFmtId="0" fontId="72" fillId="0" borderId="0" xfId="0" applyFont="1" applyBorder="1" applyAlignment="1" applyProtection="1">
      <alignment horizontal="center"/>
    </xf>
    <xf numFmtId="0" fontId="15" fillId="20" borderId="7" xfId="0" applyFont="1" applyFill="1" applyBorder="1" applyProtection="1"/>
    <xf numFmtId="0" fontId="15" fillId="20" borderId="7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top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00995D"/>
      <color rgb="FFF47920"/>
      <color rgb="FFED1651"/>
      <color rgb="FF0A5F55"/>
      <color rgb="FFA3238E"/>
      <color rgb="FFB1D34B"/>
      <color rgb="FFFFCB08"/>
      <color rgb="FF5B5C65"/>
      <color rgb="FFFFF7D9"/>
      <color rgb="FF682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Notas!$B$4" lockText="1" noThreeD="1"/>
</file>

<file path=xl/ctrlProps/ctrlProp10.xml><?xml version="1.0" encoding="utf-8"?>
<formControlPr xmlns="http://schemas.microsoft.com/office/spreadsheetml/2009/9/main" objectType="CheckBox" fmlaLink="Notas!$B$13" lockText="1" noThreeD="1"/>
</file>

<file path=xl/ctrlProps/ctrlProp100.xml><?xml version="1.0" encoding="utf-8"?>
<formControlPr xmlns="http://schemas.microsoft.com/office/spreadsheetml/2009/9/main" objectType="CheckBox" fmlaLink="Notas!$B$58" lockText="1" noThreeD="1"/>
</file>

<file path=xl/ctrlProps/ctrlProp101.xml><?xml version="1.0" encoding="utf-8"?>
<formControlPr xmlns="http://schemas.microsoft.com/office/spreadsheetml/2009/9/main" objectType="CheckBox" fmlaLink="Notas!$B$59" lockText="1" noThreeD="1"/>
</file>

<file path=xl/ctrlProps/ctrlProp102.xml><?xml version="1.0" encoding="utf-8"?>
<formControlPr xmlns="http://schemas.microsoft.com/office/spreadsheetml/2009/9/main" objectType="CheckBox" fmlaLink="Notas!$B$60" lockText="1" noThreeD="1"/>
</file>

<file path=xl/ctrlProps/ctrlProp103.xml><?xml version="1.0" encoding="utf-8"?>
<formControlPr xmlns="http://schemas.microsoft.com/office/spreadsheetml/2009/9/main" objectType="CheckBox" fmlaLink="Notas!$B$61" lockText="1" noThreeD="1"/>
</file>

<file path=xl/ctrlProps/ctrlProp104.xml><?xml version="1.0" encoding="utf-8"?>
<formControlPr xmlns="http://schemas.microsoft.com/office/spreadsheetml/2009/9/main" objectType="CheckBox" fmlaLink="Notas!$B$62" lockText="1" noThreeD="1"/>
</file>

<file path=xl/ctrlProps/ctrlProp105.xml><?xml version="1.0" encoding="utf-8"?>
<formControlPr xmlns="http://schemas.microsoft.com/office/spreadsheetml/2009/9/main" objectType="CheckBox" fmlaLink="Notas!$B$64" lockText="1" noThreeD="1"/>
</file>

<file path=xl/ctrlProps/ctrlProp106.xml><?xml version="1.0" encoding="utf-8"?>
<formControlPr xmlns="http://schemas.microsoft.com/office/spreadsheetml/2009/9/main" objectType="CheckBox" fmlaLink="Notas!$B$65" lockText="1" noThreeD="1"/>
</file>

<file path=xl/ctrlProps/ctrlProp107.xml><?xml version="1.0" encoding="utf-8"?>
<formControlPr xmlns="http://schemas.microsoft.com/office/spreadsheetml/2009/9/main" objectType="CheckBox" fmlaLink="Notas!$B$66" lockText="1" noThreeD="1"/>
</file>

<file path=xl/ctrlProps/ctrlProp108.xml><?xml version="1.0" encoding="utf-8"?>
<formControlPr xmlns="http://schemas.microsoft.com/office/spreadsheetml/2009/9/main" objectType="CheckBox" fmlaLink="Notas!$B$67" lockText="1" noThreeD="1"/>
</file>

<file path=xl/ctrlProps/ctrlProp109.xml><?xml version="1.0" encoding="utf-8"?>
<formControlPr xmlns="http://schemas.microsoft.com/office/spreadsheetml/2009/9/main" objectType="CheckBox" fmlaLink="Notas!$B$96" lockText="1" noThreeD="1"/>
</file>

<file path=xl/ctrlProps/ctrlProp11.xml><?xml version="1.0" encoding="utf-8"?>
<formControlPr xmlns="http://schemas.microsoft.com/office/spreadsheetml/2009/9/main" objectType="CheckBox" fmlaLink="Notas!$B$14" lockText="1" noThreeD="1"/>
</file>

<file path=xl/ctrlProps/ctrlProp110.xml><?xml version="1.0" encoding="utf-8"?>
<formControlPr xmlns="http://schemas.microsoft.com/office/spreadsheetml/2009/9/main" objectType="CheckBox" fmlaLink="Notas!$B$95" lockText="1" noThreeD="1"/>
</file>

<file path=xl/ctrlProps/ctrlProp111.xml><?xml version="1.0" encoding="utf-8"?>
<formControlPr xmlns="http://schemas.microsoft.com/office/spreadsheetml/2009/9/main" objectType="CheckBox" fmlaLink="Notas!$B$97" lockText="1" noThreeD="1"/>
</file>

<file path=xl/ctrlProps/ctrlProp112.xml><?xml version="1.0" encoding="utf-8"?>
<formControlPr xmlns="http://schemas.microsoft.com/office/spreadsheetml/2009/9/main" objectType="CheckBox" fmlaLink="Notas!$B$98" lockText="1" noThreeD="1"/>
</file>

<file path=xl/ctrlProps/ctrlProp113.xml><?xml version="1.0" encoding="utf-8"?>
<formControlPr xmlns="http://schemas.microsoft.com/office/spreadsheetml/2009/9/main" objectType="CheckBox" fmlaLink="Notas!$B$99" lockText="1" noThreeD="1"/>
</file>

<file path=xl/ctrlProps/ctrlProp114.xml><?xml version="1.0" encoding="utf-8"?>
<formControlPr xmlns="http://schemas.microsoft.com/office/spreadsheetml/2009/9/main" objectType="CheckBox" fmlaLink="Notas!$B$73" lockText="1" noThreeD="1"/>
</file>

<file path=xl/ctrlProps/ctrlProp115.xml><?xml version="1.0" encoding="utf-8"?>
<formControlPr xmlns="http://schemas.microsoft.com/office/spreadsheetml/2009/9/main" objectType="CheckBox" fmlaLink="Notas!$B$74" lockText="1" noThreeD="1"/>
</file>

<file path=xl/ctrlProps/ctrlProp116.xml><?xml version="1.0" encoding="utf-8"?>
<formControlPr xmlns="http://schemas.microsoft.com/office/spreadsheetml/2009/9/main" objectType="CheckBox" fmlaLink="Notas!$B$75" lockText="1" noThreeD="1"/>
</file>

<file path=xl/ctrlProps/ctrlProp117.xml><?xml version="1.0" encoding="utf-8"?>
<formControlPr xmlns="http://schemas.microsoft.com/office/spreadsheetml/2009/9/main" objectType="CheckBox" fmlaLink="Notas!$B$76" lockText="1" noThreeD="1"/>
</file>

<file path=xl/ctrlProps/ctrlProp118.xml><?xml version="1.0" encoding="utf-8"?>
<formControlPr xmlns="http://schemas.microsoft.com/office/spreadsheetml/2009/9/main" objectType="CheckBox" fmlaLink="Notas!$B$78" lockText="1" noThreeD="1"/>
</file>

<file path=xl/ctrlProps/ctrlProp119.xml><?xml version="1.0" encoding="utf-8"?>
<formControlPr xmlns="http://schemas.microsoft.com/office/spreadsheetml/2009/9/main" objectType="CheckBox" fmlaLink="Notas!$B$79" lockText="1" noThreeD="1"/>
</file>

<file path=xl/ctrlProps/ctrlProp12.xml><?xml version="1.0" encoding="utf-8"?>
<formControlPr xmlns="http://schemas.microsoft.com/office/spreadsheetml/2009/9/main" objectType="CheckBox" fmlaLink="Notas!$B$31" lockText="1" noThreeD="1"/>
</file>

<file path=xl/ctrlProps/ctrlProp120.xml><?xml version="1.0" encoding="utf-8"?>
<formControlPr xmlns="http://schemas.microsoft.com/office/spreadsheetml/2009/9/main" objectType="CheckBox" fmlaLink="Notas!$B$80" lockText="1" noThreeD="1"/>
</file>

<file path=xl/ctrlProps/ctrlProp121.xml><?xml version="1.0" encoding="utf-8"?>
<formControlPr xmlns="http://schemas.microsoft.com/office/spreadsheetml/2009/9/main" objectType="CheckBox" fmlaLink="Notas!$B$81" lockText="1" noThreeD="1"/>
</file>

<file path=xl/ctrlProps/ctrlProp122.xml><?xml version="1.0" encoding="utf-8"?>
<formControlPr xmlns="http://schemas.microsoft.com/office/spreadsheetml/2009/9/main" objectType="CheckBox" fmlaLink="Notas!$B$82" lockText="1" noThreeD="1"/>
</file>

<file path=xl/ctrlProps/ctrlProp123.xml><?xml version="1.0" encoding="utf-8"?>
<formControlPr xmlns="http://schemas.microsoft.com/office/spreadsheetml/2009/9/main" objectType="CheckBox" fmlaLink="Notas!$B$88" lockText="1" noThreeD="1"/>
</file>

<file path=xl/ctrlProps/ctrlProp124.xml><?xml version="1.0" encoding="utf-8"?>
<formControlPr xmlns="http://schemas.microsoft.com/office/spreadsheetml/2009/9/main" objectType="CheckBox" fmlaLink="Notas!$B$89" lockText="1" noThreeD="1"/>
</file>

<file path=xl/ctrlProps/ctrlProp125.xml><?xml version="1.0" encoding="utf-8"?>
<formControlPr xmlns="http://schemas.microsoft.com/office/spreadsheetml/2009/9/main" objectType="CheckBox" fmlaLink="Notas!$B$90" lockText="1" noThreeD="1"/>
</file>

<file path=xl/ctrlProps/ctrlProp126.xml><?xml version="1.0" encoding="utf-8"?>
<formControlPr xmlns="http://schemas.microsoft.com/office/spreadsheetml/2009/9/main" objectType="CheckBox" fmlaLink="Notas!$B$91" lockText="1" noThreeD="1"/>
</file>

<file path=xl/ctrlProps/ctrlProp127.xml><?xml version="1.0" encoding="utf-8"?>
<formControlPr xmlns="http://schemas.microsoft.com/office/spreadsheetml/2009/9/main" objectType="CheckBox" fmlaLink="Notas!$B$92" lockText="1" noThreeD="1"/>
</file>

<file path=xl/ctrlProps/ctrlProp128.xml><?xml version="1.0" encoding="utf-8"?>
<formControlPr xmlns="http://schemas.microsoft.com/office/spreadsheetml/2009/9/main" objectType="CheckBox" fmlaLink="Notas!$B$102" lockText="1" noThreeD="1"/>
</file>

<file path=xl/ctrlProps/ctrlProp129.xml><?xml version="1.0" encoding="utf-8"?>
<formControlPr xmlns="http://schemas.microsoft.com/office/spreadsheetml/2009/9/main" objectType="CheckBox" fmlaLink="Notas!$B$103" lockText="1" noThreeD="1"/>
</file>

<file path=xl/ctrlProps/ctrlProp13.xml><?xml version="1.0" encoding="utf-8"?>
<formControlPr xmlns="http://schemas.microsoft.com/office/spreadsheetml/2009/9/main" objectType="CheckBox" fmlaLink="Notas!$B$30" lockText="1" noThreeD="1"/>
</file>

<file path=xl/ctrlProps/ctrlProp130.xml><?xml version="1.0" encoding="utf-8"?>
<formControlPr xmlns="http://schemas.microsoft.com/office/spreadsheetml/2009/9/main" objectType="CheckBox" fmlaLink="Notas!$B$104" lockText="1" noThreeD="1"/>
</file>

<file path=xl/ctrlProps/ctrlProp131.xml><?xml version="1.0" encoding="utf-8"?>
<formControlPr xmlns="http://schemas.microsoft.com/office/spreadsheetml/2009/9/main" objectType="CheckBox" fmlaLink="Notas!$B$105" lockText="1" noThreeD="1"/>
</file>

<file path=xl/ctrlProps/ctrlProp132.xml><?xml version="1.0" encoding="utf-8"?>
<formControlPr xmlns="http://schemas.microsoft.com/office/spreadsheetml/2009/9/main" objectType="CheckBox" fmlaLink="Notas!$B$106" lockText="1" noThreeD="1"/>
</file>

<file path=xl/ctrlProps/ctrlProp133.xml><?xml version="1.0" encoding="utf-8"?>
<formControlPr xmlns="http://schemas.microsoft.com/office/spreadsheetml/2009/9/main" objectType="CheckBox" fmlaLink="Notas!$B$107" lockText="1" noThreeD="1"/>
</file>

<file path=xl/ctrlProps/ctrlProp134.xml><?xml version="1.0" encoding="utf-8"?>
<formControlPr xmlns="http://schemas.microsoft.com/office/spreadsheetml/2009/9/main" objectType="CheckBox" fmlaLink="Notas!$B$108" lockText="1" noThreeD="1"/>
</file>

<file path=xl/ctrlProps/ctrlProp135.xml><?xml version="1.0" encoding="utf-8"?>
<formControlPr xmlns="http://schemas.microsoft.com/office/spreadsheetml/2009/9/main" objectType="CheckBox" fmlaLink="Notas!$B$109" lockText="1" noThreeD="1"/>
</file>

<file path=xl/ctrlProps/ctrlProp136.xml><?xml version="1.0" encoding="utf-8"?>
<formControlPr xmlns="http://schemas.microsoft.com/office/spreadsheetml/2009/9/main" objectType="CheckBox" fmlaLink="Notas!$B$110" lockText="1" noThreeD="1"/>
</file>

<file path=xl/ctrlProps/ctrlProp137.xml><?xml version="1.0" encoding="utf-8"?>
<formControlPr xmlns="http://schemas.microsoft.com/office/spreadsheetml/2009/9/main" objectType="CheckBox" fmlaLink="Notas!$B$130" lockText="1" noThreeD="1"/>
</file>

<file path=xl/ctrlProps/ctrlProp138.xml><?xml version="1.0" encoding="utf-8"?>
<formControlPr xmlns="http://schemas.microsoft.com/office/spreadsheetml/2009/9/main" objectType="CheckBox" fmlaLink="Notas!$B$131" lockText="1" noThreeD="1"/>
</file>

<file path=xl/ctrlProps/ctrlProp139.xml><?xml version="1.0" encoding="utf-8"?>
<formControlPr xmlns="http://schemas.microsoft.com/office/spreadsheetml/2009/9/main" objectType="CheckBox" fmlaLink="Notas!$B$135" lockText="1" noThreeD="1"/>
</file>

<file path=xl/ctrlProps/ctrlProp14.xml><?xml version="1.0" encoding="utf-8"?>
<formControlPr xmlns="http://schemas.microsoft.com/office/spreadsheetml/2009/9/main" objectType="CheckBox" fmlaLink="Notas!$B$32" lockText="1" noThreeD="1"/>
</file>

<file path=xl/ctrlProps/ctrlProp140.xml><?xml version="1.0" encoding="utf-8"?>
<formControlPr xmlns="http://schemas.microsoft.com/office/spreadsheetml/2009/9/main" objectType="CheckBox" fmlaLink="Notas!$B$134" lockText="1" noThreeD="1"/>
</file>

<file path=xl/ctrlProps/ctrlProp141.xml><?xml version="1.0" encoding="utf-8"?>
<formControlPr xmlns="http://schemas.microsoft.com/office/spreadsheetml/2009/9/main" objectType="CheckBox" fmlaLink="Notas!$B$136" lockText="1" noThreeD="1"/>
</file>

<file path=xl/ctrlProps/ctrlProp142.xml><?xml version="1.0" encoding="utf-8"?>
<formControlPr xmlns="http://schemas.microsoft.com/office/spreadsheetml/2009/9/main" objectType="CheckBox" fmlaLink="Notas!$B$137" lockText="1" noThreeD="1"/>
</file>

<file path=xl/ctrlProps/ctrlProp143.xml><?xml version="1.0" encoding="utf-8"?>
<formControlPr xmlns="http://schemas.microsoft.com/office/spreadsheetml/2009/9/main" objectType="CheckBox" fmlaLink="Notas!$B$165" lockText="1" noThreeD="1"/>
</file>

<file path=xl/ctrlProps/ctrlProp144.xml><?xml version="1.0" encoding="utf-8"?>
<formControlPr xmlns="http://schemas.microsoft.com/office/spreadsheetml/2009/9/main" objectType="CheckBox" fmlaLink="Notas!$B$166" lockText="1" noThreeD="1"/>
</file>

<file path=xl/ctrlProps/ctrlProp145.xml><?xml version="1.0" encoding="utf-8"?>
<formControlPr xmlns="http://schemas.microsoft.com/office/spreadsheetml/2009/9/main" objectType="CheckBox" fmlaLink="Notas!$B$167" lockText="1" noThreeD="1"/>
</file>

<file path=xl/ctrlProps/ctrlProp146.xml><?xml version="1.0" encoding="utf-8"?>
<formControlPr xmlns="http://schemas.microsoft.com/office/spreadsheetml/2009/9/main" objectType="CheckBox" fmlaLink="Notas!$B$168" lockText="1" noThreeD="1"/>
</file>

<file path=xl/ctrlProps/ctrlProp147.xml><?xml version="1.0" encoding="utf-8"?>
<formControlPr xmlns="http://schemas.microsoft.com/office/spreadsheetml/2009/9/main" objectType="CheckBox" fmlaLink="Notas!$B$175" lockText="1" noThreeD="1"/>
</file>

<file path=xl/ctrlProps/ctrlProp148.xml><?xml version="1.0" encoding="utf-8"?>
<formControlPr xmlns="http://schemas.microsoft.com/office/spreadsheetml/2009/9/main" objectType="CheckBox" fmlaLink="Notas!$B$176" lockText="1" noThreeD="1"/>
</file>

<file path=xl/ctrlProps/ctrlProp149.xml><?xml version="1.0" encoding="utf-8"?>
<formControlPr xmlns="http://schemas.microsoft.com/office/spreadsheetml/2009/9/main" objectType="CheckBox" fmlaLink="Notas!$B$177" lockText="1" noThreeD="1"/>
</file>

<file path=xl/ctrlProps/ctrlProp15.xml><?xml version="1.0" encoding="utf-8"?>
<formControlPr xmlns="http://schemas.microsoft.com/office/spreadsheetml/2009/9/main" objectType="CheckBox" fmlaLink="Notas!$B$33" lockText="1" noThreeD="1"/>
</file>

<file path=xl/ctrlProps/ctrlProp150.xml><?xml version="1.0" encoding="utf-8"?>
<formControlPr xmlns="http://schemas.microsoft.com/office/spreadsheetml/2009/9/main" objectType="CheckBox" fmlaLink="Notas!$B$178" lockText="1" noThreeD="1"/>
</file>

<file path=xl/ctrlProps/ctrlProp151.xml><?xml version="1.0" encoding="utf-8"?>
<formControlPr xmlns="http://schemas.microsoft.com/office/spreadsheetml/2009/9/main" objectType="CheckBox" fmlaLink="Notas!$B$187" lockText="1" noThreeD="1"/>
</file>

<file path=xl/ctrlProps/ctrlProp152.xml><?xml version="1.0" encoding="utf-8"?>
<formControlPr xmlns="http://schemas.microsoft.com/office/spreadsheetml/2009/9/main" objectType="CheckBox" fmlaLink="Notas!$B$188" lockText="1" noThreeD="1"/>
</file>

<file path=xl/ctrlProps/ctrlProp153.xml><?xml version="1.0" encoding="utf-8"?>
<formControlPr xmlns="http://schemas.microsoft.com/office/spreadsheetml/2009/9/main" objectType="CheckBox" fmlaLink="Notas!$B$189" lockText="1" noThreeD="1"/>
</file>

<file path=xl/ctrlProps/ctrlProp154.xml><?xml version="1.0" encoding="utf-8"?>
<formControlPr xmlns="http://schemas.microsoft.com/office/spreadsheetml/2009/9/main" objectType="CheckBox" fmlaLink="Notas!$B$190" lockText="1" noThreeD="1"/>
</file>

<file path=xl/ctrlProps/ctrlProp155.xml><?xml version="1.0" encoding="utf-8"?>
<formControlPr xmlns="http://schemas.microsoft.com/office/spreadsheetml/2009/9/main" objectType="CheckBox" fmlaLink="Notas!$B$191" lockText="1" noThreeD="1"/>
</file>

<file path=xl/ctrlProps/ctrlProp156.xml><?xml version="1.0" encoding="utf-8"?>
<formControlPr xmlns="http://schemas.microsoft.com/office/spreadsheetml/2009/9/main" objectType="CheckBox" fmlaLink="Notas!$B$197" lockText="1" noThreeD="1"/>
</file>

<file path=xl/ctrlProps/ctrlProp157.xml><?xml version="1.0" encoding="utf-8"?>
<formControlPr xmlns="http://schemas.microsoft.com/office/spreadsheetml/2009/9/main" objectType="CheckBox" fmlaLink="Notas!$B$198" lockText="1" noThreeD="1"/>
</file>

<file path=xl/ctrlProps/ctrlProp158.xml><?xml version="1.0" encoding="utf-8"?>
<formControlPr xmlns="http://schemas.microsoft.com/office/spreadsheetml/2009/9/main" objectType="CheckBox" fmlaLink="Notas!$B$199" lockText="1" noThreeD="1"/>
</file>

<file path=xl/ctrlProps/ctrlProp159.xml><?xml version="1.0" encoding="utf-8"?>
<formControlPr xmlns="http://schemas.microsoft.com/office/spreadsheetml/2009/9/main" objectType="CheckBox" fmlaLink="Notas!$B$206" lockText="1" noThreeD="1"/>
</file>

<file path=xl/ctrlProps/ctrlProp16.xml><?xml version="1.0" encoding="utf-8"?>
<formControlPr xmlns="http://schemas.microsoft.com/office/spreadsheetml/2009/9/main" objectType="CheckBox" fmlaLink="Notas!$B$39" lockText="1" noThreeD="1"/>
</file>

<file path=xl/ctrlProps/ctrlProp160.xml><?xml version="1.0" encoding="utf-8"?>
<formControlPr xmlns="http://schemas.microsoft.com/office/spreadsheetml/2009/9/main" objectType="CheckBox" fmlaLink="Notas!$B$207" lockText="1" noThreeD="1"/>
</file>

<file path=xl/ctrlProps/ctrlProp161.xml><?xml version="1.0" encoding="utf-8"?>
<formControlPr xmlns="http://schemas.microsoft.com/office/spreadsheetml/2009/9/main" objectType="CheckBox" fmlaLink="Notas!$B$208" lockText="1" noThreeD="1"/>
</file>

<file path=xl/ctrlProps/ctrlProp162.xml><?xml version="1.0" encoding="utf-8"?>
<formControlPr xmlns="http://schemas.microsoft.com/office/spreadsheetml/2009/9/main" objectType="CheckBox" fmlaLink="Notas!$B$209" lockText="1" noThreeD="1"/>
</file>

<file path=xl/ctrlProps/ctrlProp163.xml><?xml version="1.0" encoding="utf-8"?>
<formControlPr xmlns="http://schemas.microsoft.com/office/spreadsheetml/2009/9/main" objectType="CheckBox" fmlaLink="Notas!$B$210" lockText="1" noThreeD="1"/>
</file>

<file path=xl/ctrlProps/ctrlProp164.xml><?xml version="1.0" encoding="utf-8"?>
<formControlPr xmlns="http://schemas.microsoft.com/office/spreadsheetml/2009/9/main" objectType="CheckBox" fmlaLink="Notas!$B$211" lockText="1" noThreeD="1"/>
</file>

<file path=xl/ctrlProps/ctrlProp165.xml><?xml version="1.0" encoding="utf-8"?>
<formControlPr xmlns="http://schemas.microsoft.com/office/spreadsheetml/2009/9/main" objectType="CheckBox" fmlaLink="Notas!$B$212" lockText="1" noThreeD="1"/>
</file>

<file path=xl/ctrlProps/ctrlProp166.xml><?xml version="1.0" encoding="utf-8"?>
<formControlPr xmlns="http://schemas.microsoft.com/office/spreadsheetml/2009/9/main" objectType="CheckBox" fmlaLink="Notas!$B$213" lockText="1" noThreeD="1"/>
</file>

<file path=xl/ctrlProps/ctrlProp167.xml><?xml version="1.0" encoding="utf-8"?>
<formControlPr xmlns="http://schemas.microsoft.com/office/spreadsheetml/2009/9/main" objectType="CheckBox" fmlaLink="Notas!$B$228" lockText="1" noThreeD="1"/>
</file>

<file path=xl/ctrlProps/ctrlProp168.xml><?xml version="1.0" encoding="utf-8"?>
<formControlPr xmlns="http://schemas.microsoft.com/office/spreadsheetml/2009/9/main" objectType="CheckBox" fmlaLink="Notas!$B$229" lockText="1" noThreeD="1"/>
</file>

<file path=xl/ctrlProps/ctrlProp169.xml><?xml version="1.0" encoding="utf-8"?>
<formControlPr xmlns="http://schemas.microsoft.com/office/spreadsheetml/2009/9/main" objectType="CheckBox" fmlaLink="Notas!$B$230" lockText="1" noThreeD="1"/>
</file>

<file path=xl/ctrlProps/ctrlProp17.xml><?xml version="1.0" encoding="utf-8"?>
<formControlPr xmlns="http://schemas.microsoft.com/office/spreadsheetml/2009/9/main" objectType="CheckBox" fmlaLink="Notas!$B$40" lockText="1" noThreeD="1"/>
</file>

<file path=xl/ctrlProps/ctrlProp170.xml><?xml version="1.0" encoding="utf-8"?>
<formControlPr xmlns="http://schemas.microsoft.com/office/spreadsheetml/2009/9/main" objectType="CheckBox" fmlaLink="Notas!$B$231" lockText="1" noThreeD="1"/>
</file>

<file path=xl/ctrlProps/ctrlProp171.xml><?xml version="1.0" encoding="utf-8"?>
<formControlPr xmlns="http://schemas.microsoft.com/office/spreadsheetml/2009/9/main" objectType="CheckBox" fmlaLink="Notas!$B$232" lockText="1" noThreeD="1"/>
</file>

<file path=xl/ctrlProps/ctrlProp172.xml><?xml version="1.0" encoding="utf-8"?>
<formControlPr xmlns="http://schemas.microsoft.com/office/spreadsheetml/2009/9/main" objectType="CheckBox" fmlaLink="Notas!$B$233" lockText="1" noThreeD="1"/>
</file>

<file path=xl/ctrlProps/ctrlProp173.xml><?xml version="1.0" encoding="utf-8"?>
<formControlPr xmlns="http://schemas.microsoft.com/office/spreadsheetml/2009/9/main" objectType="CheckBox" fmlaLink="Notas!$B$236" lockText="1" noThreeD="1"/>
</file>

<file path=xl/ctrlProps/ctrlProp174.xml><?xml version="1.0" encoding="utf-8"?>
<formControlPr xmlns="http://schemas.microsoft.com/office/spreadsheetml/2009/9/main" objectType="CheckBox" fmlaLink="Notas!$B$237" lockText="1" noThreeD="1"/>
</file>

<file path=xl/ctrlProps/ctrlProp175.xml><?xml version="1.0" encoding="utf-8"?>
<formControlPr xmlns="http://schemas.microsoft.com/office/spreadsheetml/2009/9/main" objectType="CheckBox" fmlaLink="Notas!$B$238" lockText="1" noThreeD="1"/>
</file>

<file path=xl/ctrlProps/ctrlProp176.xml><?xml version="1.0" encoding="utf-8"?>
<formControlPr xmlns="http://schemas.microsoft.com/office/spreadsheetml/2009/9/main" objectType="CheckBox" fmlaLink="Notas!$B$239" lockText="1" noThreeD="1"/>
</file>

<file path=xl/ctrlProps/ctrlProp177.xml><?xml version="1.0" encoding="utf-8"?>
<formControlPr xmlns="http://schemas.microsoft.com/office/spreadsheetml/2009/9/main" objectType="CheckBox" fmlaLink="Notas!$B$265" lockText="1" noThreeD="1"/>
</file>

<file path=xl/ctrlProps/ctrlProp178.xml><?xml version="1.0" encoding="utf-8"?>
<formControlPr xmlns="http://schemas.microsoft.com/office/spreadsheetml/2009/9/main" objectType="CheckBox" fmlaLink="Notas!$B$266" lockText="1" noThreeD="1"/>
</file>

<file path=xl/ctrlProps/ctrlProp179.xml><?xml version="1.0" encoding="utf-8"?>
<formControlPr xmlns="http://schemas.microsoft.com/office/spreadsheetml/2009/9/main" objectType="CheckBox" fmlaLink="Notas!$B$288" lockText="1" noThreeD="1"/>
</file>

<file path=xl/ctrlProps/ctrlProp18.xml><?xml version="1.0" encoding="utf-8"?>
<formControlPr xmlns="http://schemas.microsoft.com/office/spreadsheetml/2009/9/main" objectType="CheckBox" fmlaLink="Notas!$B$41" lockText="1" noThreeD="1"/>
</file>

<file path=xl/ctrlProps/ctrlProp180.xml><?xml version="1.0" encoding="utf-8"?>
<formControlPr xmlns="http://schemas.microsoft.com/office/spreadsheetml/2009/9/main" objectType="CheckBox" fmlaLink="Notas!$B$68" lockText="1" noThreeD="1"/>
</file>

<file path=xl/ctrlProps/ctrlProp181.xml><?xml version="1.0" encoding="utf-8"?>
<formControlPr xmlns="http://schemas.microsoft.com/office/spreadsheetml/2009/9/main" objectType="CheckBox" fmlaLink="Notas!$B$83" lockText="1" noThreeD="1"/>
</file>

<file path=xl/ctrlProps/ctrlProp182.xml><?xml version="1.0" encoding="utf-8"?>
<formControlPr xmlns="http://schemas.microsoft.com/office/spreadsheetml/2009/9/main" objectType="CheckBox" fmlaLink="Notas!$B$84" lockText="1" noThreeD="1"/>
</file>

<file path=xl/ctrlProps/ctrlProp183.xml><?xml version="1.0" encoding="utf-8"?>
<formControlPr xmlns="http://schemas.microsoft.com/office/spreadsheetml/2009/9/main" objectType="CheckBox" fmlaLink="Notas!$B$85" lockText="1" noThreeD="1"/>
</file>

<file path=xl/ctrlProps/ctrlProp184.xml><?xml version="1.0" encoding="utf-8"?>
<formControlPr xmlns="http://schemas.microsoft.com/office/spreadsheetml/2009/9/main" objectType="CheckBox" fmlaLink="Notas!$B$86" lockText="1" noThreeD="1"/>
</file>

<file path=xl/ctrlProps/ctrlProp185.xml><?xml version="1.0" encoding="utf-8"?>
<formControlPr xmlns="http://schemas.microsoft.com/office/spreadsheetml/2009/9/main" objectType="CheckBox" fmlaLink="Notas!$B$87" lockText="1" noThreeD="1"/>
</file>

<file path=xl/ctrlProps/ctrlProp186.xml><?xml version="1.0" encoding="utf-8"?>
<formControlPr xmlns="http://schemas.microsoft.com/office/spreadsheetml/2009/9/main" objectType="CheckBox" fmlaLink="Notas!$B$36" lockText="1" noThreeD="1"/>
</file>

<file path=xl/ctrlProps/ctrlProp187.xml><?xml version="1.0" encoding="utf-8"?>
<formControlPr xmlns="http://schemas.microsoft.com/office/spreadsheetml/2009/9/main" objectType="Radio" firstButton="1" fmlaLink="Notas!$B$16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CheckBox" fmlaLink="Notas!$B$43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Radio" firstButton="1" fmlaLink="Notas!$B$21" lockText="1" noThreeD="1"/>
</file>

<file path=xl/ctrlProps/ctrlProp192.xml><?xml version="1.0" encoding="utf-8"?>
<formControlPr xmlns="http://schemas.microsoft.com/office/spreadsheetml/2009/9/main" objectType="Radio" firstButton="1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Notas!$B$22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Radio" firstButton="1" fmlaLink="Notas!$B$23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Notas!$B$5" lockText="1" noThreeD="1"/>
</file>

<file path=xl/ctrlProps/ctrlProp20.xml><?xml version="1.0" encoding="utf-8"?>
<formControlPr xmlns="http://schemas.microsoft.com/office/spreadsheetml/2009/9/main" objectType="CheckBox" fmlaLink="Notas!$B$42" lockText="1" noThreeD="1"/>
</file>

<file path=xl/ctrlProps/ctrlProp200.xml><?xml version="1.0" encoding="utf-8"?>
<formControlPr xmlns="http://schemas.microsoft.com/office/spreadsheetml/2009/9/main" objectType="Radio" firstButton="1" fmlaLink="Notas!$B$17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Radio" firstButton="1" fmlaLink="Notas!$B$18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firstButton="1" fmlaLink="Notas!$B$19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firstButton="1" fmlaLink="Notas!$B$20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fmlaLink="Notas!$B$44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Radio" firstButton="1" fmlaLink="Notas!$B$24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fmlaLink="Notas!$B$25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Radio" firstButton="1" fmlaLink="Notas!$B$27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fmlaLink="Notas!$B$53" lockText="1" noThreeD="1"/>
</file>

<file path=xl/ctrlProps/ctrlProp220.xml><?xml version="1.0" encoding="utf-8"?>
<formControlPr xmlns="http://schemas.microsoft.com/office/spreadsheetml/2009/9/main" objectType="Radio" firstButton="1" fmlaLink="Notas!$B$28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Radio" firstButton="1" fmlaLink="Notas!$B$49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Radio" firstButton="1" fmlaLink="Notas!$B$50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Notas!$B$29" lockText="1" noThreeD="1"/>
</file>

<file path=xl/ctrlProps/ctrlProp23.xml><?xml version="1.0" encoding="utf-8"?>
<formControlPr xmlns="http://schemas.microsoft.com/office/spreadsheetml/2009/9/main" objectType="CheckBox" fmlaLink="Notas!$B$114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fmlaLink="Notas!$B$51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Radio" firstButton="1" fmlaLink="Notas!$B$52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fmlaLink="Notas!$B$115" lockText="1" noThreeD="1"/>
</file>

<file path=xl/ctrlProps/ctrlProp240.xml><?xml version="1.0" encoding="utf-8"?>
<formControlPr xmlns="http://schemas.microsoft.com/office/spreadsheetml/2009/9/main" objectType="Radio" firstButton="1" fmlaLink="Notas!$B$63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Radio" firstButton="1" fmlaLink="Notas!$B$70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Radio" firstButton="1" fmlaLink="Notas!$B$71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fmlaLink="Notas!$B$116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Radio" firstButton="1" fmlaLink="Notas!$B$72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Radio" firstButton="1" fmlaLink="Notas!$B$77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Radio" firstButton="1" fmlaLink="Notas!$B$93" lockText="1" noThreeD="1"/>
</file>

<file path=xl/ctrlProps/ctrlProp26.xml><?xml version="1.0" encoding="utf-8"?>
<formControlPr xmlns="http://schemas.microsoft.com/office/spreadsheetml/2009/9/main" objectType="CheckBox" fmlaLink="Notas!$B$117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Radio" firstButton="1" fmlaLink="Notas!$B$94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Radio" firstButton="1" fmlaLink="Notas!$B$100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Notas!$B$101" lockText="1" noThreeD="1"/>
</file>

<file path=xl/ctrlProps/ctrlProp27.xml><?xml version="1.0" encoding="utf-8"?>
<formControlPr xmlns="http://schemas.microsoft.com/office/spreadsheetml/2009/9/main" objectType="CheckBox" fmlaLink="Notas!$B$118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firstButton="1" fmlaLink="Notas!$B$111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Radio" firstButton="1" fmlaLink="Notas!$B$112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Radio" firstButton="1" fmlaLink="Notas!$B$132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CheckBox" fmlaLink="Notas!$B$119" lockText="1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Radio" firstButton="1" fmlaLink="Notas!$B$122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fmlaLink="Notas!$B$138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Radio" firstButton="1" fmlaLink="Notas!$B$145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CheckBox" fmlaLink="Notas!$B$120" lockText="1" noThreeD="1"/>
</file>

<file path=xl/ctrlProps/ctrlProp290.xml><?xml version="1.0" encoding="utf-8"?>
<formControlPr xmlns="http://schemas.microsoft.com/office/spreadsheetml/2009/9/main" objectType="Radio" firstButton="1" fmlaLink="Notas!$B$151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Radio" firstButton="1" fmlaLink="Notas!$B$152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fmlaLink="Notas!$B$153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Notas!$B$6" lockText="1" noThreeD="1"/>
</file>

<file path=xl/ctrlProps/ctrlProp30.xml><?xml version="1.0" encoding="utf-8"?>
<formControlPr xmlns="http://schemas.microsoft.com/office/spreadsheetml/2009/9/main" objectType="CheckBox" fmlaLink="Notas!$B$121" lockText="1" noThreeD="1"/>
</file>

<file path=xl/ctrlProps/ctrlProp300.xml><?xml version="1.0" encoding="utf-8"?>
<formControlPr xmlns="http://schemas.microsoft.com/office/spreadsheetml/2009/9/main" objectType="Radio" firstButton="1" fmlaLink="Notas!$B$158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Radio" firstButton="1" fmlaLink="Notas!$B$159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Radio" firstButton="1" fmlaLink="Notas!$B$173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fmlaLink="Notas!$B$160" lockText="1" noThreeD="1"/>
</file>

<file path=xl/ctrlProps/ctrlProp31.xml><?xml version="1.0" encoding="utf-8"?>
<formControlPr xmlns="http://schemas.microsoft.com/office/spreadsheetml/2009/9/main" objectType="CheckBox" fmlaLink="Notas!$B$124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Radio" firstButton="1" fmlaLink="Notas!$B$162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GBox" noThreeD="1"/>
</file>

<file path=xl/ctrlProps/ctrlProp315.xml><?xml version="1.0" encoding="utf-8"?>
<formControlPr xmlns="http://schemas.microsoft.com/office/spreadsheetml/2009/9/main" objectType="Radio" firstButton="1" fmlaLink="Notas!$B$164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Radio" firstButton="1" fmlaLink="Notas!$B$174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Notas!$B$123" lockText="1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Radio" firstButton="1" fmlaLink="Notas!$B$179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firstButton="1" fmlaLink="Notas!$B$180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GBox" noThreeD="1"/>
</file>

<file path=xl/ctrlProps/ctrlProp327.xml><?xml version="1.0" encoding="utf-8"?>
<formControlPr xmlns="http://schemas.microsoft.com/office/spreadsheetml/2009/9/main" objectType="Radio" firstButton="1" fmlaLink="Notas!$B$181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fmlaLink="Notas!$B$125" lockText="1" noThreeD="1"/>
</file>

<file path=xl/ctrlProps/ctrlProp330.xml><?xml version="1.0" encoding="utf-8"?>
<formControlPr xmlns="http://schemas.microsoft.com/office/spreadsheetml/2009/9/main" objectType="Radio" firstButton="1" fmlaLink="Notas!$B$182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Notas!$B$183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Radio" firstButton="1" fmlaLink="Notas!$B$184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CheckBox" fmlaLink="Notas!$B$126" lockText="1" noThreeD="1"/>
</file>

<file path=xl/ctrlProps/ctrlProp340.xml><?xml version="1.0" encoding="utf-8"?>
<formControlPr xmlns="http://schemas.microsoft.com/office/spreadsheetml/2009/9/main" objectType="Radio" firstButton="1" fmlaLink="Notas!$B$193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Radio" firstButton="1" fmlaLink="Notas!$B$194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Radio" firstButton="1" fmlaLink="Notas!$B$195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CheckBox" fmlaLink="Notas!$B$127" lockText="1" noThreeD="1"/>
</file>

<file path=xl/ctrlProps/ctrlProp350.xml><?xml version="1.0" encoding="utf-8"?>
<formControlPr xmlns="http://schemas.microsoft.com/office/spreadsheetml/2009/9/main" objectType="Radio" firstButton="1" fmlaLink="Notas!$B$196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Radio" firstButton="1" fmlaLink="Notas!$B$200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Radio" firstButton="1" fmlaLink="Notas!$B$201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Radio" firstButton="1" fmlaLink="Notas!$B$202" lockText="1" noThreeD="1"/>
</file>

<file path=xl/ctrlProps/ctrlProp36.xml><?xml version="1.0" encoding="utf-8"?>
<formControlPr xmlns="http://schemas.microsoft.com/office/spreadsheetml/2009/9/main" objectType="CheckBox" fmlaLink="Notas!$B$128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Radio" firstButton="1" fmlaLink="Notas!$B$204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Radio" firstButton="1" fmlaLink="Notas!$B$205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Radio" firstButton="1" fmlaLink="Notas!$B$214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CheckBox" fmlaLink="Notas!$B$129" lockText="1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Radio" firstButton="1" fmlaLink="Notas!$B$218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firstButton="1" fmlaLink="Notas!$B$219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Radio" firstButton="1" fmlaLink="Notas!$B$220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CheckBox" fmlaLink="Notas!$B$140" lockText="1" noThreeD="1"/>
</file>

<file path=xl/ctrlProps/ctrlProp380.xml><?xml version="1.0" encoding="utf-8"?>
<formControlPr xmlns="http://schemas.microsoft.com/office/spreadsheetml/2009/9/main" objectType="Radio" firstButton="1" fmlaLink="Notas!$B$226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Radio" firstButton="1" fmlaLink="Notas!$B$227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Radio" firstButton="1" fmlaLink="Notas!$B$240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Radio" firstButton="1" fmlaLink="Notas!$B$241" lockText="1" noThreeD="1"/>
</file>

<file path=xl/ctrlProps/ctrlProp39.xml><?xml version="1.0" encoding="utf-8"?>
<formControlPr xmlns="http://schemas.microsoft.com/office/spreadsheetml/2009/9/main" objectType="CheckBox" fmlaLink="Notas!$B$139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Radio" firstButton="1" fmlaLink="Notas!$B$242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Radio" firstButton="1" fmlaLink="Notas!$B$243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Radio" firstButton="1" fmlaLink="Notas!$B$244" lockText="1" noThreeD="1"/>
</file>

<file path=xl/ctrlProps/ctrlProp4.xml><?xml version="1.0" encoding="utf-8"?>
<formControlPr xmlns="http://schemas.microsoft.com/office/spreadsheetml/2009/9/main" objectType="CheckBox" fmlaLink="Notas!$B$7" lockText="1" noThreeD="1"/>
</file>

<file path=xl/ctrlProps/ctrlProp40.xml><?xml version="1.0" encoding="utf-8"?>
<formControlPr xmlns="http://schemas.microsoft.com/office/spreadsheetml/2009/9/main" objectType="CheckBox" fmlaLink="Notas!$B$141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Radio" firstButton="1" fmlaLink="Notas!$B$247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Radio" firstButton="1" fmlaLink="Notas!$B$248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CheckBox" fmlaLink="Notas!$B$142" lockText="1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Radio" firstButton="1" fmlaLink="Notas!$B$252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Radio" firstButton="1" fmlaLink="Notas!$B$254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Radio" firstButton="1" fmlaLink="Notas!$B$267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CheckBox" fmlaLink="Notas!$B$143" lockText="1" noThreeD="1"/>
</file>

<file path=xl/ctrlProps/ctrlProp420.xml><?xml version="1.0" encoding="utf-8"?>
<formControlPr xmlns="http://schemas.microsoft.com/office/spreadsheetml/2009/9/main" objectType="Radio" firstButton="1" fmlaLink="Notas!$B$272" lockText="1" noThreeD="1"/>
</file>

<file path=xl/ctrlProps/ctrlProp421.xml><?xml version="1.0" encoding="utf-8"?>
<formControlPr xmlns="http://schemas.microsoft.com/office/spreadsheetml/2009/9/main" objectType="Radio" lockText="1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Radio" firstButton="1" fmlaLink="Notas!$B$276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Radio" firstButton="1" fmlaLink="Notas!$B$277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Radio" firstButton="1" fmlaLink="Notas!$B$278" lockText="1" noThreeD="1"/>
</file>

<file path=xl/ctrlProps/ctrlProp43.xml><?xml version="1.0" encoding="utf-8"?>
<formControlPr xmlns="http://schemas.microsoft.com/office/spreadsheetml/2009/9/main" objectType="CheckBox" fmlaLink="Notas!$B$144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Radio" firstButton="1" fmlaLink="Notas!$B$283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Radio" firstButton="1" fmlaLink="Notas!$B$284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Radio" firstButton="1" fmlaLink="Notas!$B$26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fmlaLink="Notas!$B$147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CheckBox" fmlaLink="Notas!$B$148" lockText="1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Radio" firstButton="1" fmlaLink="Notas!$B$146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CheckBox" fmlaLink="Notas!$B$149" lockText="1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Radio" firstButton="1" fmlaLink="Notas!$B$150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CheckBox" fmlaLink="Notas!$B$155" lockText="1" noThreeD="1"/>
</file>

<file path=xl/ctrlProps/ctrlProp450.xml><?xml version="1.0" encoding="utf-8"?>
<formControlPr xmlns="http://schemas.microsoft.com/office/spreadsheetml/2009/9/main" objectType="Radio" firstButton="1" fmlaLink="Notas!$B$192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Radio" firstButton="1" fmlaLink="Notas!$B$234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Radio" firstButton="1" fmlaLink="Notas!$B$235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CheckBox" fmlaLink="Notas!$B$154" lockText="1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Radio" firstButton="1" fmlaLink="Notas!$B$245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Radio" firstButton="1" fmlaLink="Notas!$B$246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Radio" firstButton="1" fmlaLink="Notas!$B$253" lockText="1" noThreeD="1"/>
</file>

<file path=xl/ctrlProps/ctrlProp47.xml><?xml version="1.0" encoding="utf-8"?>
<formControlPr xmlns="http://schemas.microsoft.com/office/spreadsheetml/2009/9/main" objectType="CheckBox" fmlaLink="Notas!$B$156" lockText="1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Radio" firstButton="1" fmlaLink="Notas!$B$273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Radio" firstButton="1" fmlaLink="Notas!$B$292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CheckBox" fmlaLink="Notas!$B$157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Radio" firstButton="1" fmlaLink="Notas!$B$293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Radio" firstButton="1" fmlaLink="Notas!$B$294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Radio" firstButton="1" fmlaLink="Notas!$B$296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CheckBox" fmlaLink="Notas!$B$185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Radio" firstButton="1" fmlaLink="Notas!$B$297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Radio" firstButton="1" fmlaLink="Notas!$B$298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Radio" firstButton="1" fmlaLink="Notas!$B$133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Notas!$B$8" lockText="1" noThreeD="1"/>
</file>

<file path=xl/ctrlProps/ctrlProp50.xml><?xml version="1.0" encoding="utf-8"?>
<formControlPr xmlns="http://schemas.microsoft.com/office/spreadsheetml/2009/9/main" objectType="CheckBox" fmlaLink="Notas!$B$215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Radio" firstButton="1" fmlaLink="Notas!$B$163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Radio" firstButton="1" fmlaLink="Notas!$B$224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CheckBox" fmlaLink="Notas!$B$216" lockText="1" noThreeD="1"/>
</file>

<file path=xl/ctrlProps/ctrlProp510.xml><?xml version="1.0" encoding="utf-8"?>
<formControlPr xmlns="http://schemas.microsoft.com/office/spreadsheetml/2009/9/main" objectType="Radio" firstButton="1" fmlaLink="Notas!$B$225" lockText="1" noThreeD="1"/>
</file>

<file path=xl/ctrlProps/ctrlProp511.xml><?xml version="1.0" encoding="utf-8"?>
<formControlPr xmlns="http://schemas.microsoft.com/office/spreadsheetml/2009/9/main" objectType="Radio" lockText="1" noThreeD="1"/>
</file>

<file path=xl/ctrlProps/ctrlProp512.xml><?xml version="1.0" encoding="utf-8"?>
<formControlPr xmlns="http://schemas.microsoft.com/office/spreadsheetml/2009/9/main" objectType="Drop" dropStyle="combo" dx="22" fmlaRange="$U$13:$U$163" noThreeD="1" sel="1" val="143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Radio" firstButton="1" fmlaLink="Notas!$B$169" lockText="1" noThreeD="1"/>
</file>

<file path=xl/ctrlProps/ctrlProp515.xml><?xml version="1.0" encoding="utf-8"?>
<formControlPr xmlns="http://schemas.microsoft.com/office/spreadsheetml/2009/9/main" objectType="Radio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Radio" lockText="1" noThreeD="1"/>
</file>

<file path=xl/ctrlProps/ctrlProp518.xml><?xml version="1.0" encoding="utf-8"?>
<formControlPr xmlns="http://schemas.microsoft.com/office/spreadsheetml/2009/9/main" objectType="Radio" lockText="1" noThreeD="1"/>
</file>

<file path=xl/ctrlProps/ctrlProp519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CheckBox" fmlaLink="Notas!$B$217" lockText="1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Radio" firstButton="1" fmlaLink="Notas!$B$170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Radio" lockText="1" noThreeD="1"/>
</file>

<file path=xl/ctrlProps/ctrlProp524.xml><?xml version="1.0" encoding="utf-8"?>
<formControlPr xmlns="http://schemas.microsoft.com/office/spreadsheetml/2009/9/main" objectType="Radio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Radio" firstButton="1" fmlaLink="Notas!$B$171" lockText="1" noThreeD="1"/>
</file>

<file path=xl/ctrlProps/ctrlProp529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CheckBox" fmlaLink="Notas!$B$221" lockText="1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GBox" noThreeD="1"/>
</file>

<file path=xl/ctrlProps/ctrlProp535.xml><?xml version="1.0" encoding="utf-8"?>
<formControlPr xmlns="http://schemas.microsoft.com/office/spreadsheetml/2009/9/main" objectType="Radio" firstButton="1" fmlaLink="Notas!$B$172" lockText="1" noThreeD="1"/>
</file>

<file path=xl/ctrlProps/ctrlProp536.xml><?xml version="1.0" encoding="utf-8"?>
<formControlPr xmlns="http://schemas.microsoft.com/office/spreadsheetml/2009/9/main" objectType="Radio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CheckBox" fmlaLink="Notas!$B$223" lockText="1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GBox" noThreeD="1"/>
</file>

<file path=xl/ctrlProps/ctrlProp542.xml><?xml version="1.0" encoding="utf-8"?>
<formControlPr xmlns="http://schemas.microsoft.com/office/spreadsheetml/2009/9/main" objectType="Radio" firstButton="1" fmlaLink="Notas!$B$113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GBox" noThreeD="1"/>
</file>

<file path=xl/ctrlProps/ctrlProp545.xml><?xml version="1.0" encoding="utf-8"?>
<formControlPr xmlns="http://schemas.microsoft.com/office/spreadsheetml/2009/9/main" objectType="Radio" firstButton="1" fmlaLink="Notas!$B$161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Radio" lockText="1" noThreeD="1"/>
</file>

<file path=xl/ctrlProps/ctrlProp548.xml><?xml version="1.0" encoding="utf-8"?>
<formControlPr xmlns="http://schemas.microsoft.com/office/spreadsheetml/2009/9/main" objectType="GBox" noThreeD="1"/>
</file>

<file path=xl/ctrlProps/ctrlProp549.xml><?xml version="1.0" encoding="utf-8"?>
<formControlPr xmlns="http://schemas.microsoft.com/office/spreadsheetml/2009/9/main" objectType="Radio" firstButton="1" fmlaLink="Notas!$B$203" lockText="1" noThreeD="1"/>
</file>

<file path=xl/ctrlProps/ctrlProp55.xml><?xml version="1.0" encoding="utf-8"?>
<formControlPr xmlns="http://schemas.microsoft.com/office/spreadsheetml/2009/9/main" objectType="CheckBox" fmlaLink="Notas!$B$222" lockText="1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firstButton="1" fmlaLink="Notas!$B$69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fmlaLink="Notas!$B$249" lockText="1" noThreeD="1"/>
</file>

<file path=xl/ctrlProps/ctrlProp57.xml><?xml version="1.0" encoding="utf-8"?>
<formControlPr xmlns="http://schemas.microsoft.com/office/spreadsheetml/2009/9/main" objectType="CheckBox" fmlaLink="Notas!$B$250" lockText="1" noThreeD="1"/>
</file>

<file path=xl/ctrlProps/ctrlProp58.xml><?xml version="1.0" encoding="utf-8"?>
<formControlPr xmlns="http://schemas.microsoft.com/office/spreadsheetml/2009/9/main" objectType="CheckBox" fmlaLink="Notas!$B$251" lockText="1" noThreeD="1"/>
</file>

<file path=xl/ctrlProps/ctrlProp59.xml><?xml version="1.0" encoding="utf-8"?>
<formControlPr xmlns="http://schemas.microsoft.com/office/spreadsheetml/2009/9/main" objectType="CheckBox" fmlaLink="Notas!$B$255" lockText="1" noThreeD="1"/>
</file>

<file path=xl/ctrlProps/ctrlProp6.xml><?xml version="1.0" encoding="utf-8"?>
<formControlPr xmlns="http://schemas.microsoft.com/office/spreadsheetml/2009/9/main" objectType="CheckBox" fmlaLink="Notas!$B$9" lockText="1" noThreeD="1"/>
</file>

<file path=xl/ctrlProps/ctrlProp60.xml><?xml version="1.0" encoding="utf-8"?>
<formControlPr xmlns="http://schemas.microsoft.com/office/spreadsheetml/2009/9/main" objectType="CheckBox" fmlaLink="Notas!$B$256" lockText="1" noThreeD="1"/>
</file>

<file path=xl/ctrlProps/ctrlProp61.xml><?xml version="1.0" encoding="utf-8"?>
<formControlPr xmlns="http://schemas.microsoft.com/office/spreadsheetml/2009/9/main" objectType="CheckBox" fmlaLink="Notas!$B$257" lockText="1" noThreeD="1"/>
</file>

<file path=xl/ctrlProps/ctrlProp62.xml><?xml version="1.0" encoding="utf-8"?>
<formControlPr xmlns="http://schemas.microsoft.com/office/spreadsheetml/2009/9/main" objectType="CheckBox" fmlaLink="Notas!$B$258" lockText="1" noThreeD="1"/>
</file>

<file path=xl/ctrlProps/ctrlProp63.xml><?xml version="1.0" encoding="utf-8"?>
<formControlPr xmlns="http://schemas.microsoft.com/office/spreadsheetml/2009/9/main" objectType="CheckBox" fmlaLink="Notas!$B$259" lockText="1" noThreeD="1"/>
</file>

<file path=xl/ctrlProps/ctrlProp64.xml><?xml version="1.0" encoding="utf-8"?>
<formControlPr xmlns="http://schemas.microsoft.com/office/spreadsheetml/2009/9/main" objectType="CheckBox" fmlaLink="Notas!$B$260" lockText="1" noThreeD="1"/>
</file>

<file path=xl/ctrlProps/ctrlProp65.xml><?xml version="1.0" encoding="utf-8"?>
<formControlPr xmlns="http://schemas.microsoft.com/office/spreadsheetml/2009/9/main" objectType="CheckBox" fmlaLink="Notas!$B$261" lockText="1" noThreeD="1"/>
</file>

<file path=xl/ctrlProps/ctrlProp66.xml><?xml version="1.0" encoding="utf-8"?>
<formControlPr xmlns="http://schemas.microsoft.com/office/spreadsheetml/2009/9/main" objectType="CheckBox" fmlaLink="Notas!$B$262" lockText="1" noThreeD="1"/>
</file>

<file path=xl/ctrlProps/ctrlProp67.xml><?xml version="1.0" encoding="utf-8"?>
<formControlPr xmlns="http://schemas.microsoft.com/office/spreadsheetml/2009/9/main" objectType="CheckBox" fmlaLink="Notas!$B$263" lockText="1" noThreeD="1"/>
</file>

<file path=xl/ctrlProps/ctrlProp68.xml><?xml version="1.0" encoding="utf-8"?>
<formControlPr xmlns="http://schemas.microsoft.com/office/spreadsheetml/2009/9/main" objectType="CheckBox" fmlaLink="Notas!$B$264" lockText="1" noThreeD="1"/>
</file>

<file path=xl/ctrlProps/ctrlProp69.xml><?xml version="1.0" encoding="utf-8"?>
<formControlPr xmlns="http://schemas.microsoft.com/office/spreadsheetml/2009/9/main" objectType="CheckBox" fmlaLink="Notas!$B$268" lockText="1" noThreeD="1"/>
</file>

<file path=xl/ctrlProps/ctrlProp7.xml><?xml version="1.0" encoding="utf-8"?>
<formControlPr xmlns="http://schemas.microsoft.com/office/spreadsheetml/2009/9/main" objectType="CheckBox" fmlaLink="Notas!$B$10" lockText="1" noThreeD="1"/>
</file>

<file path=xl/ctrlProps/ctrlProp70.xml><?xml version="1.0" encoding="utf-8"?>
<formControlPr xmlns="http://schemas.microsoft.com/office/spreadsheetml/2009/9/main" objectType="CheckBox" fmlaLink="Notas!$B$269" lockText="1" noThreeD="1"/>
</file>

<file path=xl/ctrlProps/ctrlProp71.xml><?xml version="1.0" encoding="utf-8"?>
<formControlPr xmlns="http://schemas.microsoft.com/office/spreadsheetml/2009/9/main" objectType="CheckBox" fmlaLink="Notas!$B$270" lockText="1" noThreeD="1"/>
</file>

<file path=xl/ctrlProps/ctrlProp72.xml><?xml version="1.0" encoding="utf-8"?>
<formControlPr xmlns="http://schemas.microsoft.com/office/spreadsheetml/2009/9/main" objectType="CheckBox" fmlaLink="Notas!$B$271" lockText="1" noThreeD="1"/>
</file>

<file path=xl/ctrlProps/ctrlProp73.xml><?xml version="1.0" encoding="utf-8"?>
<formControlPr xmlns="http://schemas.microsoft.com/office/spreadsheetml/2009/9/main" objectType="CheckBox" fmlaLink="Notas!$B$274" lockText="1" noThreeD="1"/>
</file>

<file path=xl/ctrlProps/ctrlProp74.xml><?xml version="1.0" encoding="utf-8"?>
<formControlPr xmlns="http://schemas.microsoft.com/office/spreadsheetml/2009/9/main" objectType="CheckBox" fmlaLink="Notas!$B$279" lockText="1" noThreeD="1"/>
</file>

<file path=xl/ctrlProps/ctrlProp75.xml><?xml version="1.0" encoding="utf-8"?>
<formControlPr xmlns="http://schemas.microsoft.com/office/spreadsheetml/2009/9/main" objectType="CheckBox" fmlaLink="Notas!$B$280" lockText="1" noThreeD="1"/>
</file>

<file path=xl/ctrlProps/ctrlProp76.xml><?xml version="1.0" encoding="utf-8"?>
<formControlPr xmlns="http://schemas.microsoft.com/office/spreadsheetml/2009/9/main" objectType="CheckBox" fmlaLink="Notas!$B$281" lockText="1" noThreeD="1"/>
</file>

<file path=xl/ctrlProps/ctrlProp77.xml><?xml version="1.0" encoding="utf-8"?>
<formControlPr xmlns="http://schemas.microsoft.com/office/spreadsheetml/2009/9/main" objectType="CheckBox" fmlaLink="Notas!$B$282" lockText="1" noThreeD="1"/>
</file>

<file path=xl/ctrlProps/ctrlProp78.xml><?xml version="1.0" encoding="utf-8"?>
<formControlPr xmlns="http://schemas.microsoft.com/office/spreadsheetml/2009/9/main" objectType="CheckBox" fmlaLink="Notas!$B$285" lockText="1" noThreeD="1"/>
</file>

<file path=xl/ctrlProps/ctrlProp79.xml><?xml version="1.0" encoding="utf-8"?>
<formControlPr xmlns="http://schemas.microsoft.com/office/spreadsheetml/2009/9/main" objectType="CheckBox" fmlaLink="Notas!$B$286" lockText="1" noThreeD="1"/>
</file>

<file path=xl/ctrlProps/ctrlProp8.xml><?xml version="1.0" encoding="utf-8"?>
<formControlPr xmlns="http://schemas.microsoft.com/office/spreadsheetml/2009/9/main" objectType="CheckBox" fmlaLink="Notas!$B$11" lockText="1" noThreeD="1"/>
</file>

<file path=xl/ctrlProps/ctrlProp80.xml><?xml version="1.0" encoding="utf-8"?>
<formControlPr xmlns="http://schemas.microsoft.com/office/spreadsheetml/2009/9/main" objectType="CheckBox" fmlaLink="Notas!$B$287" lockText="1" noThreeD="1"/>
</file>

<file path=xl/ctrlProps/ctrlProp81.xml><?xml version="1.0" encoding="utf-8"?>
<formControlPr xmlns="http://schemas.microsoft.com/office/spreadsheetml/2009/9/main" objectType="CheckBox" fmlaLink="Notas!$B$289" lockText="1" noThreeD="1"/>
</file>

<file path=xl/ctrlProps/ctrlProp82.xml><?xml version="1.0" encoding="utf-8"?>
<formControlPr xmlns="http://schemas.microsoft.com/office/spreadsheetml/2009/9/main" objectType="CheckBox" fmlaLink="Notas!$B$54" lockText="1" noThreeD="1"/>
</file>

<file path=xl/ctrlProps/ctrlProp83.xml><?xml version="1.0" encoding="utf-8"?>
<formControlPr xmlns="http://schemas.microsoft.com/office/spreadsheetml/2009/9/main" objectType="CheckBox" fmlaLink="Notas!$B$275" lockText="1" noThreeD="1"/>
</file>

<file path=xl/ctrlProps/ctrlProp84.xml><?xml version="1.0" encoding="utf-8"?>
<formControlPr xmlns="http://schemas.microsoft.com/office/spreadsheetml/2009/9/main" objectType="CheckBox" fmlaLink="Notas!$B$2" lockText="1" noThreeD="1"/>
</file>

<file path=xl/ctrlProps/ctrlProp85.xml><?xml version="1.0" encoding="utf-8"?>
<formControlPr xmlns="http://schemas.microsoft.com/office/spreadsheetml/2009/9/main" objectType="CheckBox" fmlaLink="Notas!$B$3" lockText="1" noThreeD="1"/>
</file>

<file path=xl/ctrlProps/ctrlProp86.xml><?xml version="1.0" encoding="utf-8"?>
<formControlPr xmlns="http://schemas.microsoft.com/office/spreadsheetml/2009/9/main" objectType="CheckBox" fmlaLink="Notas!$B$186" lockText="1" noThreeD="1"/>
</file>

<file path=xl/ctrlProps/ctrlProp87.xml><?xml version="1.0" encoding="utf-8"?>
<formControlPr xmlns="http://schemas.microsoft.com/office/spreadsheetml/2009/9/main" objectType="CheckBox" fmlaLink="Notas!$B$15" lockText="1" noThreeD="1"/>
</file>

<file path=xl/ctrlProps/ctrlProp88.xml><?xml version="1.0" encoding="utf-8"?>
<formControlPr xmlns="http://schemas.microsoft.com/office/spreadsheetml/2009/9/main" objectType="Drop" dropStyle="combo" dx="16" fmlaRange="$W$11:$W$14" noThreeD="1" sel="2" val="0"/>
</file>

<file path=xl/ctrlProps/ctrlProp89.xml><?xml version="1.0" encoding="utf-8"?>
<formControlPr xmlns="http://schemas.microsoft.com/office/spreadsheetml/2009/9/main" objectType="CheckBox" fmlaLink="Notas!$B$34" lockText="1" noThreeD="1"/>
</file>

<file path=xl/ctrlProps/ctrlProp9.xml><?xml version="1.0" encoding="utf-8"?>
<formControlPr xmlns="http://schemas.microsoft.com/office/spreadsheetml/2009/9/main" objectType="CheckBox" fmlaLink="Notas!$B$12" lockText="1" noThreeD="1"/>
</file>

<file path=xl/ctrlProps/ctrlProp90.xml><?xml version="1.0" encoding="utf-8"?>
<formControlPr xmlns="http://schemas.microsoft.com/office/spreadsheetml/2009/9/main" objectType="CheckBox" fmlaLink="Notas!$B$35" lockText="1" noThreeD="1"/>
</file>

<file path=xl/ctrlProps/ctrlProp91.xml><?xml version="1.0" encoding="utf-8"?>
<formControlPr xmlns="http://schemas.microsoft.com/office/spreadsheetml/2009/9/main" objectType="CheckBox" fmlaLink="Notas!$B$37" lockText="1" noThreeD="1"/>
</file>

<file path=xl/ctrlProps/ctrlProp92.xml><?xml version="1.0" encoding="utf-8"?>
<formControlPr xmlns="http://schemas.microsoft.com/office/spreadsheetml/2009/9/main" objectType="CheckBox" fmlaLink="Notas!$B$38" lockText="1" noThreeD="1"/>
</file>

<file path=xl/ctrlProps/ctrlProp93.xml><?xml version="1.0" encoding="utf-8"?>
<formControlPr xmlns="http://schemas.microsoft.com/office/spreadsheetml/2009/9/main" objectType="CheckBox" fmlaLink="Notas!$B$45" lockText="1" noThreeD="1"/>
</file>

<file path=xl/ctrlProps/ctrlProp94.xml><?xml version="1.0" encoding="utf-8"?>
<formControlPr xmlns="http://schemas.microsoft.com/office/spreadsheetml/2009/9/main" objectType="CheckBox" fmlaLink="Notas!$B$46" lockText="1" noThreeD="1"/>
</file>

<file path=xl/ctrlProps/ctrlProp95.xml><?xml version="1.0" encoding="utf-8"?>
<formControlPr xmlns="http://schemas.microsoft.com/office/spreadsheetml/2009/9/main" objectType="CheckBox" fmlaLink="Notas!$B$47" lockText="1" noThreeD="1"/>
</file>

<file path=xl/ctrlProps/ctrlProp96.xml><?xml version="1.0" encoding="utf-8"?>
<formControlPr xmlns="http://schemas.microsoft.com/office/spreadsheetml/2009/9/main" objectType="CheckBox" fmlaLink="Notas!$B$48" lockText="1" noThreeD="1"/>
</file>

<file path=xl/ctrlProps/ctrlProp97.xml><?xml version="1.0" encoding="utf-8"?>
<formControlPr xmlns="http://schemas.microsoft.com/office/spreadsheetml/2009/9/main" objectType="CheckBox" fmlaLink="Notas!$B$55" lockText="1" noThreeD="1"/>
</file>

<file path=xl/ctrlProps/ctrlProp98.xml><?xml version="1.0" encoding="utf-8"?>
<formControlPr xmlns="http://schemas.microsoft.com/office/spreadsheetml/2009/9/main" objectType="CheckBox" fmlaLink="Notas!$B$56" lockText="1" noThreeD="1"/>
</file>

<file path=xl/ctrlProps/ctrlProp99.xml><?xml version="1.0" encoding="utf-8"?>
<formControlPr xmlns="http://schemas.microsoft.com/office/spreadsheetml/2009/9/main" objectType="CheckBox" fmlaLink="Notas!$B$5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12</xdr:row>
      <xdr:rowOff>182483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648700" cy="2468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1443</xdr:row>
          <xdr:rowOff>83820</xdr:rowOff>
        </xdr:from>
        <xdr:to>
          <xdr:col>11</xdr:col>
          <xdr:colOff>495300</xdr:colOff>
          <xdr:row>1447</xdr:row>
          <xdr:rowOff>99060</xdr:rowOff>
        </xdr:to>
        <xdr:sp macro="" textlink="">
          <xdr:nvSpPr>
            <xdr:cNvPr id="3076" name="Group Box 1028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1443</xdr:row>
          <xdr:rowOff>121920</xdr:rowOff>
        </xdr:from>
        <xdr:to>
          <xdr:col>11</xdr:col>
          <xdr:colOff>220980</xdr:colOff>
          <xdr:row>1445</xdr:row>
          <xdr:rowOff>68580</xdr:rowOff>
        </xdr:to>
        <xdr:sp macro="" textlink="">
          <xdr:nvSpPr>
            <xdr:cNvPr id="3077" name="Option Button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Possui um programa de gerenciamento de resíduos que contemple as etapas de segregação, armazenamento e destinação ambientalmente correta dos resíduos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1445</xdr:row>
          <xdr:rowOff>45720</xdr:rowOff>
        </xdr:from>
        <xdr:to>
          <xdr:col>11</xdr:col>
          <xdr:colOff>342900</xdr:colOff>
          <xdr:row>1447</xdr:row>
          <xdr:rowOff>83820</xdr:rowOff>
        </xdr:to>
        <xdr:sp macro="" textlink="">
          <xdr:nvSpPr>
            <xdr:cNvPr id="3078" name="Option Button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 possui um programa formalizado de gerenciamento de resíduos, porém tem práticas e iniciativas de segregação e destinação ambientalmente correta dos resíduos gerados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1246</xdr:row>
          <xdr:rowOff>76200</xdr:rowOff>
        </xdr:from>
        <xdr:to>
          <xdr:col>11</xdr:col>
          <xdr:colOff>495300</xdr:colOff>
          <xdr:row>1250</xdr:row>
          <xdr:rowOff>106680</xdr:rowOff>
        </xdr:to>
        <xdr:sp macro="" textlink="">
          <xdr:nvSpPr>
            <xdr:cNvPr id="2005" name="Group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1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1246</xdr:row>
          <xdr:rowOff>114300</xdr:rowOff>
        </xdr:from>
        <xdr:to>
          <xdr:col>11</xdr:col>
          <xdr:colOff>350520</xdr:colOff>
          <xdr:row>1247</xdr:row>
          <xdr:rowOff>83820</xdr:rowOff>
        </xdr:to>
        <xdr:sp macro="" textlink="">
          <xdr:nvSpPr>
            <xdr:cNvPr id="2006" name="Option Button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1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Possui atendimento com foco em Atenção Primária à Saúde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1247</xdr:row>
          <xdr:rowOff>99060</xdr:rowOff>
        </xdr:from>
        <xdr:to>
          <xdr:col>11</xdr:col>
          <xdr:colOff>441960</xdr:colOff>
          <xdr:row>1248</xdr:row>
          <xdr:rowOff>68580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1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Possui atendimento com foco em Promoprev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1248</xdr:row>
          <xdr:rowOff>76200</xdr:rowOff>
        </xdr:from>
        <xdr:to>
          <xdr:col>10</xdr:col>
          <xdr:colOff>365760</xdr:colOff>
          <xdr:row>1250</xdr:row>
          <xdr:rowOff>60960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1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Possui atendimento com foco em Atenção Primária à Saúde integrada com Promoprev (AIS - Atenção Integral à Saúde)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1230</xdr:row>
          <xdr:rowOff>60960</xdr:rowOff>
        </xdr:from>
        <xdr:to>
          <xdr:col>11</xdr:col>
          <xdr:colOff>464820</xdr:colOff>
          <xdr:row>1233</xdr:row>
          <xdr:rowOff>99060</xdr:rowOff>
        </xdr:to>
        <xdr:sp macro="" textlink="">
          <xdr:nvSpPr>
            <xdr:cNvPr id="2002" name="Group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1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1230</xdr:row>
          <xdr:rowOff>106680</xdr:rowOff>
        </xdr:from>
        <xdr:to>
          <xdr:col>7</xdr:col>
          <xdr:colOff>60960</xdr:colOff>
          <xdr:row>1231</xdr:row>
          <xdr:rowOff>76200</xdr:rowOff>
        </xdr:to>
        <xdr:sp macro="" textlink="">
          <xdr:nvSpPr>
            <xdr:cNvPr id="2003" name="Option Button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1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1231</xdr:row>
          <xdr:rowOff>83820</xdr:rowOff>
        </xdr:from>
        <xdr:to>
          <xdr:col>8</xdr:col>
          <xdr:colOff>274320</xdr:colOff>
          <xdr:row>1232</xdr:row>
          <xdr:rowOff>60960</xdr:rowOff>
        </xdr:to>
        <xdr:sp macro="" textlink="">
          <xdr:nvSpPr>
            <xdr:cNvPr id="2004" name="Option Button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1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1071</xdr:row>
          <xdr:rowOff>83820</xdr:rowOff>
        </xdr:from>
        <xdr:to>
          <xdr:col>11</xdr:col>
          <xdr:colOff>495300</xdr:colOff>
          <xdr:row>1073</xdr:row>
          <xdr:rowOff>106680</xdr:rowOff>
        </xdr:to>
        <xdr:sp macro="" textlink="">
          <xdr:nvSpPr>
            <xdr:cNvPr id="1981" name="Group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1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1071</xdr:row>
          <xdr:rowOff>121920</xdr:rowOff>
        </xdr:from>
        <xdr:to>
          <xdr:col>7</xdr:col>
          <xdr:colOff>60960</xdr:colOff>
          <xdr:row>1072</xdr:row>
          <xdr:rowOff>99060</xdr:rowOff>
        </xdr:to>
        <xdr:sp macro="" textlink="">
          <xdr:nvSpPr>
            <xdr:cNvPr id="1982" name="Option Button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1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1072</xdr:row>
          <xdr:rowOff>106680</xdr:rowOff>
        </xdr:from>
        <xdr:to>
          <xdr:col>8</xdr:col>
          <xdr:colOff>274320</xdr:colOff>
          <xdr:row>1073</xdr:row>
          <xdr:rowOff>76200</xdr:rowOff>
        </xdr:to>
        <xdr:sp macro="" textlink="">
          <xdr:nvSpPr>
            <xdr:cNvPr id="1983" name="Option Button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1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1042</xdr:row>
          <xdr:rowOff>0</xdr:rowOff>
        </xdr:from>
        <xdr:to>
          <xdr:col>11</xdr:col>
          <xdr:colOff>495300</xdr:colOff>
          <xdr:row>1044</xdr:row>
          <xdr:rowOff>22860</xdr:rowOff>
        </xdr:to>
        <xdr:sp macro="" textlink="">
          <xdr:nvSpPr>
            <xdr:cNvPr id="1972" name="Group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1042</xdr:row>
          <xdr:rowOff>38100</xdr:rowOff>
        </xdr:from>
        <xdr:to>
          <xdr:col>7</xdr:col>
          <xdr:colOff>60960</xdr:colOff>
          <xdr:row>1043</xdr:row>
          <xdr:rowOff>7620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1043</xdr:row>
          <xdr:rowOff>22860</xdr:rowOff>
        </xdr:from>
        <xdr:to>
          <xdr:col>8</xdr:col>
          <xdr:colOff>274320</xdr:colOff>
          <xdr:row>1043</xdr:row>
          <xdr:rowOff>182880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1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746</xdr:row>
          <xdr:rowOff>7620</xdr:rowOff>
        </xdr:from>
        <xdr:to>
          <xdr:col>11</xdr:col>
          <xdr:colOff>495300</xdr:colOff>
          <xdr:row>748</xdr:row>
          <xdr:rowOff>30480</xdr:rowOff>
        </xdr:to>
        <xdr:sp macro="" textlink="">
          <xdr:nvSpPr>
            <xdr:cNvPr id="1915" name="Group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1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746</xdr:row>
          <xdr:rowOff>45720</xdr:rowOff>
        </xdr:from>
        <xdr:to>
          <xdr:col>7</xdr:col>
          <xdr:colOff>60960</xdr:colOff>
          <xdr:row>747</xdr:row>
          <xdr:rowOff>22860</xdr:rowOff>
        </xdr:to>
        <xdr:sp macro="" textlink="">
          <xdr:nvSpPr>
            <xdr:cNvPr id="1916" name="Option Button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1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747</xdr:row>
          <xdr:rowOff>22860</xdr:rowOff>
        </xdr:from>
        <xdr:to>
          <xdr:col>8</xdr:col>
          <xdr:colOff>274320</xdr:colOff>
          <xdr:row>747</xdr:row>
          <xdr:rowOff>182880</xdr:rowOff>
        </xdr:to>
        <xdr:sp macro="" textlink="">
          <xdr:nvSpPr>
            <xdr:cNvPr id="1917" name="Option Button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1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734</xdr:row>
          <xdr:rowOff>60960</xdr:rowOff>
        </xdr:from>
        <xdr:to>
          <xdr:col>11</xdr:col>
          <xdr:colOff>495300</xdr:colOff>
          <xdr:row>737</xdr:row>
          <xdr:rowOff>60960</xdr:rowOff>
        </xdr:to>
        <xdr:sp macro="" textlink="">
          <xdr:nvSpPr>
            <xdr:cNvPr id="1910" name="Group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1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734</xdr:row>
          <xdr:rowOff>83820</xdr:rowOff>
        </xdr:from>
        <xdr:to>
          <xdr:col>7</xdr:col>
          <xdr:colOff>60960</xdr:colOff>
          <xdr:row>735</xdr:row>
          <xdr:rowOff>60960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1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735</xdr:row>
          <xdr:rowOff>60960</xdr:rowOff>
        </xdr:from>
        <xdr:to>
          <xdr:col>8</xdr:col>
          <xdr:colOff>274320</xdr:colOff>
          <xdr:row>736</xdr:row>
          <xdr:rowOff>30480</xdr:rowOff>
        </xdr:to>
        <xdr:sp macro="" textlink="">
          <xdr:nvSpPr>
            <xdr:cNvPr id="1912" name="Option Button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1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715</xdr:row>
          <xdr:rowOff>152400</xdr:rowOff>
        </xdr:from>
        <xdr:to>
          <xdr:col>11</xdr:col>
          <xdr:colOff>495300</xdr:colOff>
          <xdr:row>717</xdr:row>
          <xdr:rowOff>175260</xdr:rowOff>
        </xdr:to>
        <xdr:sp macro="" textlink="">
          <xdr:nvSpPr>
            <xdr:cNvPr id="1907" name="Group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1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716</xdr:row>
          <xdr:rowOff>0</xdr:rowOff>
        </xdr:from>
        <xdr:to>
          <xdr:col>7</xdr:col>
          <xdr:colOff>60960</xdr:colOff>
          <xdr:row>716</xdr:row>
          <xdr:rowOff>160020</xdr:rowOff>
        </xdr:to>
        <xdr:sp macro="" textlink="">
          <xdr:nvSpPr>
            <xdr:cNvPr id="1908" name="Option Button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1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716</xdr:row>
          <xdr:rowOff>175260</xdr:rowOff>
        </xdr:from>
        <xdr:to>
          <xdr:col>8</xdr:col>
          <xdr:colOff>274320</xdr:colOff>
          <xdr:row>717</xdr:row>
          <xdr:rowOff>144780</xdr:rowOff>
        </xdr:to>
        <xdr:sp macro="" textlink="">
          <xdr:nvSpPr>
            <xdr:cNvPr id="1909" name="Option Button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1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578</xdr:row>
          <xdr:rowOff>38100</xdr:rowOff>
        </xdr:from>
        <xdr:to>
          <xdr:col>11</xdr:col>
          <xdr:colOff>495300</xdr:colOff>
          <xdr:row>580</xdr:row>
          <xdr:rowOff>60960</xdr:rowOff>
        </xdr:to>
        <xdr:sp macro="" textlink="">
          <xdr:nvSpPr>
            <xdr:cNvPr id="1895" name="Group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1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578</xdr:row>
          <xdr:rowOff>76200</xdr:rowOff>
        </xdr:from>
        <xdr:to>
          <xdr:col>7</xdr:col>
          <xdr:colOff>60960</xdr:colOff>
          <xdr:row>579</xdr:row>
          <xdr:rowOff>45720</xdr:rowOff>
        </xdr:to>
        <xdr:sp macro="" textlink="">
          <xdr:nvSpPr>
            <xdr:cNvPr id="1896" name="Option Button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1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579</xdr:row>
          <xdr:rowOff>60960</xdr:rowOff>
        </xdr:from>
        <xdr:to>
          <xdr:col>8</xdr:col>
          <xdr:colOff>274320</xdr:colOff>
          <xdr:row>580</xdr:row>
          <xdr:rowOff>30480</xdr:rowOff>
        </xdr:to>
        <xdr:sp macro="" textlink="">
          <xdr:nvSpPr>
            <xdr:cNvPr id="1897" name="Option Button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1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519</xdr:row>
          <xdr:rowOff>121920</xdr:rowOff>
        </xdr:from>
        <xdr:to>
          <xdr:col>11</xdr:col>
          <xdr:colOff>495300</xdr:colOff>
          <xdr:row>521</xdr:row>
          <xdr:rowOff>144780</xdr:rowOff>
        </xdr:to>
        <xdr:sp macro="" textlink="">
          <xdr:nvSpPr>
            <xdr:cNvPr id="1886" name="Group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1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519</xdr:row>
          <xdr:rowOff>160020</xdr:rowOff>
        </xdr:from>
        <xdr:to>
          <xdr:col>7</xdr:col>
          <xdr:colOff>60960</xdr:colOff>
          <xdr:row>520</xdr:row>
          <xdr:rowOff>137160</xdr:rowOff>
        </xdr:to>
        <xdr:sp macro="" textlink="">
          <xdr:nvSpPr>
            <xdr:cNvPr id="1887" name="Option Button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1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520</xdr:row>
          <xdr:rowOff>144780</xdr:rowOff>
        </xdr:from>
        <xdr:to>
          <xdr:col>8</xdr:col>
          <xdr:colOff>274320</xdr:colOff>
          <xdr:row>521</xdr:row>
          <xdr:rowOff>114300</xdr:rowOff>
        </xdr:to>
        <xdr:sp macro="" textlink="">
          <xdr:nvSpPr>
            <xdr:cNvPr id="1888" name="Option Button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1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417</xdr:row>
          <xdr:rowOff>83820</xdr:rowOff>
        </xdr:from>
        <xdr:to>
          <xdr:col>11</xdr:col>
          <xdr:colOff>495300</xdr:colOff>
          <xdr:row>419</xdr:row>
          <xdr:rowOff>106680</xdr:rowOff>
        </xdr:to>
        <xdr:sp macro="" textlink="">
          <xdr:nvSpPr>
            <xdr:cNvPr id="1869" name="Group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1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417</xdr:row>
          <xdr:rowOff>121920</xdr:rowOff>
        </xdr:from>
        <xdr:to>
          <xdr:col>6</xdr:col>
          <xdr:colOff>487680</xdr:colOff>
          <xdr:row>418</xdr:row>
          <xdr:rowOff>99060</xdr:rowOff>
        </xdr:to>
        <xdr:sp macro="" textlink="">
          <xdr:nvSpPr>
            <xdr:cNvPr id="1870" name="Option Button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1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418</xdr:row>
          <xdr:rowOff>106680</xdr:rowOff>
        </xdr:from>
        <xdr:to>
          <xdr:col>6</xdr:col>
          <xdr:colOff>487680</xdr:colOff>
          <xdr:row>419</xdr:row>
          <xdr:rowOff>76200</xdr:rowOff>
        </xdr:to>
        <xdr:sp macro="" textlink="">
          <xdr:nvSpPr>
            <xdr:cNvPr id="1871" name="Option Button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1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347</xdr:row>
          <xdr:rowOff>83820</xdr:rowOff>
        </xdr:from>
        <xdr:to>
          <xdr:col>5</xdr:col>
          <xdr:colOff>487680</xdr:colOff>
          <xdr:row>348</xdr:row>
          <xdr:rowOff>60960</xdr:rowOff>
        </xdr:to>
        <xdr:sp macro="" textlink="">
          <xdr:nvSpPr>
            <xdr:cNvPr id="1850" name="Option Button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1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348</xdr:row>
          <xdr:rowOff>68580</xdr:rowOff>
        </xdr:from>
        <xdr:to>
          <xdr:col>5</xdr:col>
          <xdr:colOff>0</xdr:colOff>
          <xdr:row>349</xdr:row>
          <xdr:rowOff>38100</xdr:rowOff>
        </xdr:to>
        <xdr:sp macro="" textlink="">
          <xdr:nvSpPr>
            <xdr:cNvPr id="1851" name="Option Button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1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347</xdr:row>
          <xdr:rowOff>60960</xdr:rowOff>
        </xdr:from>
        <xdr:to>
          <xdr:col>11</xdr:col>
          <xdr:colOff>495300</xdr:colOff>
          <xdr:row>349</xdr:row>
          <xdr:rowOff>76200</xdr:rowOff>
        </xdr:to>
        <xdr:sp macro="" textlink="">
          <xdr:nvSpPr>
            <xdr:cNvPr id="1852" name="Group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1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174</xdr:row>
          <xdr:rowOff>22860</xdr:rowOff>
        </xdr:from>
        <xdr:to>
          <xdr:col>5</xdr:col>
          <xdr:colOff>487680</xdr:colOff>
          <xdr:row>174</xdr:row>
          <xdr:rowOff>175260</xdr:rowOff>
        </xdr:to>
        <xdr:sp macro="" textlink="">
          <xdr:nvSpPr>
            <xdr:cNvPr id="1820" name="Option Button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1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175</xdr:row>
          <xdr:rowOff>0</xdr:rowOff>
        </xdr:from>
        <xdr:to>
          <xdr:col>5</xdr:col>
          <xdr:colOff>0</xdr:colOff>
          <xdr:row>175</xdr:row>
          <xdr:rowOff>152400</xdr:rowOff>
        </xdr:to>
        <xdr:sp macro="" textlink="">
          <xdr:nvSpPr>
            <xdr:cNvPr id="1821" name="Option Button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1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173</xdr:row>
          <xdr:rowOff>160020</xdr:rowOff>
        </xdr:from>
        <xdr:to>
          <xdr:col>11</xdr:col>
          <xdr:colOff>495300</xdr:colOff>
          <xdr:row>175</xdr:row>
          <xdr:rowOff>182880</xdr:rowOff>
        </xdr:to>
        <xdr:sp macro="" textlink="">
          <xdr:nvSpPr>
            <xdr:cNvPr id="1822" name="Group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1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60960</xdr:rowOff>
        </xdr:from>
        <xdr:to>
          <xdr:col>12</xdr:col>
          <xdr:colOff>0</xdr:colOff>
          <xdr:row>61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O Conselho de Administração divulga o calendário anual de reuniões para todos os cooperados da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30480</xdr:rowOff>
        </xdr:from>
        <xdr:to>
          <xdr:col>11</xdr:col>
          <xdr:colOff>601980</xdr:colOff>
          <xdr:row>62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A pauta das reuniões é divulgada previamente a todos os cooperados da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10</xdr:col>
          <xdr:colOff>350520</xdr:colOff>
          <xdr:row>62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A pauta das reuniões do Conselho de Administração é definida pelo próprio Conselho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175260</xdr:rowOff>
        </xdr:from>
        <xdr:to>
          <xdr:col>11</xdr:col>
          <xdr:colOff>76200</xdr:colOff>
          <xdr:row>64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A documentação necessária para apoiar as definições dos membros do Conselho é disponibilizada aos membros do Conselho com, no mínimo, sete dias corridos de antecedência da reunião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152400</xdr:rowOff>
        </xdr:from>
        <xdr:to>
          <xdr:col>11</xdr:col>
          <xdr:colOff>541020</xdr:colOff>
          <xdr:row>75</xdr:row>
          <xdr:rowOff>121920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O Conselho Fiscal divulga o calendário anual de reuniões para todos os cooperados da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137160</xdr:rowOff>
        </xdr:from>
        <xdr:to>
          <xdr:col>11</xdr:col>
          <xdr:colOff>571500</xdr:colOff>
          <xdr:row>76</xdr:row>
          <xdr:rowOff>106680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A pauta das reuniões é divulgada previamente a todos os cooperados da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114300</xdr:rowOff>
        </xdr:from>
        <xdr:to>
          <xdr:col>11</xdr:col>
          <xdr:colOff>563880</xdr:colOff>
          <xdr:row>77</xdr:row>
          <xdr:rowOff>83820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A pauta das reuniões do Conselho Fiscal é definida pelo próprio Conselho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99060</xdr:rowOff>
        </xdr:from>
        <xdr:to>
          <xdr:col>11</xdr:col>
          <xdr:colOff>487680</xdr:colOff>
          <xdr:row>79</xdr:row>
          <xdr:rowOff>137160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A documentação necessária para apoiar as definições dos membros do Conselho é disponibilizada a eles com, no mínimo, sete dias corridos de antecedência da reunião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182880</xdr:rowOff>
        </xdr:from>
        <xdr:to>
          <xdr:col>9</xdr:col>
          <xdr:colOff>388620</xdr:colOff>
          <xdr:row>88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Existe um regimento/regulamento para o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160020</xdr:rowOff>
        </xdr:from>
        <xdr:to>
          <xdr:col>11</xdr:col>
          <xdr:colOff>464820</xdr:colOff>
          <xdr:row>89</xdr:row>
          <xdr:rowOff>137160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O regimento/regulamento para o Conselho de Administração foi aprovado pela Assembleia Geral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152400</xdr:rowOff>
        </xdr:from>
        <xdr:to>
          <xdr:col>11</xdr:col>
          <xdr:colOff>335280</xdr:colOff>
          <xdr:row>90</xdr:row>
          <xdr:rowOff>121920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Existe um regimento/regulamento para o Conselho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222</xdr:row>
          <xdr:rowOff>175260</xdr:rowOff>
        </xdr:from>
        <xdr:to>
          <xdr:col>11</xdr:col>
          <xdr:colOff>464820</xdr:colOff>
          <xdr:row>223</xdr:row>
          <xdr:rowOff>144780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Estabeleceu direcionadores estratégicos (visão, missão, valores, objetivos do planejamento)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222</xdr:row>
          <xdr:rowOff>0</xdr:rowOff>
        </xdr:from>
        <xdr:to>
          <xdr:col>11</xdr:col>
          <xdr:colOff>525780</xdr:colOff>
          <xdr:row>222</xdr:row>
          <xdr:rowOff>160020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Utilizou alguma metodologia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223</xdr:row>
          <xdr:rowOff>144780</xdr:rowOff>
        </xdr:from>
        <xdr:to>
          <xdr:col>9</xdr:col>
          <xdr:colOff>495300</xdr:colOff>
          <xdr:row>224</xdr:row>
          <xdr:rowOff>114300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Estabeleceu metas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224</xdr:row>
          <xdr:rowOff>121920</xdr:rowOff>
        </xdr:from>
        <xdr:to>
          <xdr:col>8</xdr:col>
          <xdr:colOff>441960</xdr:colOff>
          <xdr:row>225</xdr:row>
          <xdr:rowOff>99060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Estabeleceu indicadores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239</xdr:row>
          <xdr:rowOff>60960</xdr:rowOff>
        </xdr:from>
        <xdr:to>
          <xdr:col>7</xdr:col>
          <xdr:colOff>579120</xdr:colOff>
          <xdr:row>240</xdr:row>
          <xdr:rowOff>30480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l. Diretoria/Conselho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240</xdr:row>
          <xdr:rowOff>38100</xdr:rowOff>
        </xdr:from>
        <xdr:to>
          <xdr:col>11</xdr:col>
          <xdr:colOff>426720</xdr:colOff>
          <xdr:row>241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 Superintendentes/Gerentes/Coordenadores/Supervisores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241</xdr:row>
          <xdr:rowOff>22860</xdr:rowOff>
        </xdr:from>
        <xdr:to>
          <xdr:col>9</xdr:col>
          <xdr:colOff>236220</xdr:colOff>
          <xdr:row>241</xdr:row>
          <xdr:rowOff>182880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n.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252</xdr:row>
          <xdr:rowOff>190500</xdr:rowOff>
        </xdr:from>
        <xdr:to>
          <xdr:col>9</xdr:col>
          <xdr:colOff>594360</xdr:colOff>
          <xdr:row>253</xdr:row>
          <xdr:rowOff>160020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Superintendentes/Gerentes/Coordenadores/Supervisores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252</xdr:row>
          <xdr:rowOff>22860</xdr:rowOff>
        </xdr:from>
        <xdr:to>
          <xdr:col>8</xdr:col>
          <xdr:colOff>68580</xdr:colOff>
          <xdr:row>252</xdr:row>
          <xdr:rowOff>182880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Diretoria/Conselho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253</xdr:row>
          <xdr:rowOff>160020</xdr:rowOff>
        </xdr:from>
        <xdr:to>
          <xdr:col>8</xdr:col>
          <xdr:colOff>563880</xdr:colOff>
          <xdr:row>254</xdr:row>
          <xdr:rowOff>137160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318</xdr:row>
          <xdr:rowOff>152400</xdr:rowOff>
        </xdr:from>
        <xdr:to>
          <xdr:col>11</xdr:col>
          <xdr:colOff>365760</xdr:colOff>
          <xdr:row>320</xdr:row>
          <xdr:rowOff>99060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Possui uma diretriz/política interna aprovada pelo Conselho de Administração e/ou Diretoria Executiva descrevendo, no mínimo, os objetivos e princípios da gestão de riscos e de controles internos da cooperativa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558</xdr:row>
          <xdr:rowOff>152400</xdr:rowOff>
        </xdr:from>
        <xdr:to>
          <xdr:col>8</xdr:col>
          <xdr:colOff>251460</xdr:colOff>
          <xdr:row>559</xdr:row>
          <xdr:rowOff>121920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O código foi avaliado e aprovado pela alta direção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559</xdr:row>
          <xdr:rowOff>152400</xdr:rowOff>
        </xdr:from>
        <xdr:to>
          <xdr:col>11</xdr:col>
          <xdr:colOff>350520</xdr:colOff>
          <xdr:row>560</xdr:row>
          <xdr:rowOff>121920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O código é disponibilizado para os públicos internos (dirigentes, cooperados e colaboradores)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560</xdr:row>
          <xdr:rowOff>144780</xdr:rowOff>
        </xdr:from>
        <xdr:to>
          <xdr:col>11</xdr:col>
          <xdr:colOff>365760</xdr:colOff>
          <xdr:row>561</xdr:row>
          <xdr:rowOff>114300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O código é disponibilizado para os públicos externos (fornecedores e prestadores de serviços)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561</xdr:row>
          <xdr:rowOff>144780</xdr:rowOff>
        </xdr:from>
        <xdr:to>
          <xdr:col>6</xdr:col>
          <xdr:colOff>274320</xdr:colOff>
          <xdr:row>562</xdr:row>
          <xdr:rowOff>114300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Disponibiliza canal de denúncias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562</xdr:row>
          <xdr:rowOff>137160</xdr:rowOff>
        </xdr:from>
        <xdr:to>
          <xdr:col>9</xdr:col>
          <xdr:colOff>342900</xdr:colOff>
          <xdr:row>563</xdr:row>
          <xdr:rowOff>106680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Possui Comitê de Conduta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563</xdr:row>
          <xdr:rowOff>137160</xdr:rowOff>
        </xdr:from>
        <xdr:to>
          <xdr:col>11</xdr:col>
          <xdr:colOff>7620</xdr:colOff>
          <xdr:row>564</xdr:row>
          <xdr:rowOff>106680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Existe a previsão de sanções/penas/punições em caso de descumprimento do código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564</xdr:row>
          <xdr:rowOff>121920</xdr:rowOff>
        </xdr:from>
        <xdr:to>
          <xdr:col>11</xdr:col>
          <xdr:colOff>381000</xdr:colOff>
          <xdr:row>566</xdr:row>
          <xdr:rowOff>68580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k. Apresenta o documento no momento da admissão/integração de novos colaboradores e solicita assinatura de declaração de recebimento/conhecimento do código por parte dos colaboradores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566</xdr:row>
          <xdr:rowOff>99060</xdr:rowOff>
        </xdr:from>
        <xdr:to>
          <xdr:col>11</xdr:col>
          <xdr:colOff>274320</xdr:colOff>
          <xdr:row>568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l. Promove a conscientização de seu público interno sobre o código, por meio de treinamentos e campanhas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583</xdr:row>
          <xdr:rowOff>121920</xdr:rowOff>
        </xdr:from>
        <xdr:to>
          <xdr:col>8</xdr:col>
          <xdr:colOff>259080</xdr:colOff>
          <xdr:row>584</xdr:row>
          <xdr:rowOff>99060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Contempla aspectos econômico-financeiros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582</xdr:row>
          <xdr:rowOff>144780</xdr:rowOff>
        </xdr:from>
        <xdr:to>
          <xdr:col>8</xdr:col>
          <xdr:colOff>114300</xdr:colOff>
          <xdr:row>583</xdr:row>
          <xdr:rowOff>114300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Elabora anualmente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584</xdr:row>
          <xdr:rowOff>114300</xdr:rowOff>
        </xdr:from>
        <xdr:to>
          <xdr:col>6</xdr:col>
          <xdr:colOff>121920</xdr:colOff>
          <xdr:row>585</xdr:row>
          <xdr:rowOff>83820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Contempla aspectos sociais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585</xdr:row>
          <xdr:rowOff>99060</xdr:rowOff>
        </xdr:from>
        <xdr:to>
          <xdr:col>6</xdr:col>
          <xdr:colOff>297180</xdr:colOff>
          <xdr:row>586</xdr:row>
          <xdr:rowOff>68580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Contempla aspectos ambientais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586</xdr:row>
          <xdr:rowOff>76200</xdr:rowOff>
        </xdr:from>
        <xdr:to>
          <xdr:col>11</xdr:col>
          <xdr:colOff>152400</xdr:colOff>
          <xdr:row>587</xdr:row>
          <xdr:rowOff>45720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Utiliza parâmetros internacionalmente reconhecidos para o relato, como GRI ou IIRC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587</xdr:row>
          <xdr:rowOff>68580</xdr:rowOff>
        </xdr:from>
        <xdr:to>
          <xdr:col>11</xdr:col>
          <xdr:colOff>518160</xdr:colOff>
          <xdr:row>588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O relatório é parcial ou integralmente auditado ou verificado por organização independente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588</xdr:row>
          <xdr:rowOff>45720</xdr:rowOff>
        </xdr:from>
        <xdr:to>
          <xdr:col>10</xdr:col>
          <xdr:colOff>342900</xdr:colOff>
          <xdr:row>589</xdr:row>
          <xdr:rowOff>182880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Contempla as informações Contábeis, Notas Explicativas e demais informações de acordo com a ITG 2004 vigente e item 6 da RN 435/2018 e alterações vigentes da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671</xdr:row>
          <xdr:rowOff>22860</xdr:rowOff>
        </xdr:from>
        <xdr:to>
          <xdr:col>9</xdr:col>
          <xdr:colOff>251460</xdr:colOff>
          <xdr:row>671</xdr:row>
          <xdr:rowOff>182880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Utiliza a família tipográfica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670</xdr:row>
          <xdr:rowOff>22860</xdr:rowOff>
        </xdr:from>
        <xdr:to>
          <xdr:col>9</xdr:col>
          <xdr:colOff>251460</xdr:colOff>
          <xdr:row>670</xdr:row>
          <xdr:rowOff>182880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Aplica corretamente o logotipo da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672</xdr:row>
          <xdr:rowOff>22860</xdr:rowOff>
        </xdr:from>
        <xdr:to>
          <xdr:col>9</xdr:col>
          <xdr:colOff>251460</xdr:colOff>
          <xdr:row>672</xdr:row>
          <xdr:rowOff>182880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Segue a diretriz de fotografia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673</xdr:row>
          <xdr:rowOff>7620</xdr:rowOff>
        </xdr:from>
        <xdr:to>
          <xdr:col>9</xdr:col>
          <xdr:colOff>251460</xdr:colOff>
          <xdr:row>673</xdr:row>
          <xdr:rowOff>175260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Utiliza corretamente a paleta de cores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674</xdr:row>
          <xdr:rowOff>7620</xdr:rowOff>
        </xdr:from>
        <xdr:to>
          <xdr:col>9</xdr:col>
          <xdr:colOff>251460</xdr:colOff>
          <xdr:row>674</xdr:row>
          <xdr:rowOff>175260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Utiliza corretamente o slogan: Cuidar de você. Esse é o plano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675</xdr:row>
          <xdr:rowOff>22860</xdr:rowOff>
        </xdr:from>
        <xdr:to>
          <xdr:col>9</xdr:col>
          <xdr:colOff>251460</xdr:colOff>
          <xdr:row>675</xdr:row>
          <xdr:rowOff>182880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Segue as diretrizes de grafismos e ilustrações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695</xdr:row>
          <xdr:rowOff>76200</xdr:rowOff>
        </xdr:from>
        <xdr:to>
          <xdr:col>11</xdr:col>
          <xdr:colOff>350520</xdr:colOff>
          <xdr:row>696</xdr:row>
          <xdr:rowOff>45720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Sim, recebe treinamento formal (media training)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740</xdr:row>
          <xdr:rowOff>38100</xdr:rowOff>
        </xdr:from>
        <xdr:to>
          <xdr:col>11</xdr:col>
          <xdr:colOff>464820</xdr:colOff>
          <xdr:row>741</xdr:row>
          <xdr:rowOff>7620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Utiliza a imagem e/ou vídeo de capa nos canais, conforme diretrizes da Central da Marca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739</xdr:row>
          <xdr:rowOff>60960</xdr:rowOff>
        </xdr:from>
        <xdr:to>
          <xdr:col>8</xdr:col>
          <xdr:colOff>449580</xdr:colOff>
          <xdr:row>740</xdr:row>
          <xdr:rowOff>30480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Utiliza o avatar institucional Unimed em todos os canais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741</xdr:row>
          <xdr:rowOff>22860</xdr:rowOff>
        </xdr:from>
        <xdr:to>
          <xdr:col>6</xdr:col>
          <xdr:colOff>563880</xdr:colOff>
          <xdr:row>741</xdr:row>
          <xdr:rowOff>182880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Tem perfis atualizados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742</xdr:row>
          <xdr:rowOff>0</xdr:rowOff>
        </xdr:from>
        <xdr:to>
          <xdr:col>10</xdr:col>
          <xdr:colOff>449580</xdr:colOff>
          <xdr:row>742</xdr:row>
          <xdr:rowOff>160020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Responde aos questionamentos feitos em seus canais digitais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947</xdr:row>
          <xdr:rowOff>137160</xdr:rowOff>
        </xdr:from>
        <xdr:to>
          <xdr:col>9</xdr:col>
          <xdr:colOff>38100</xdr:colOff>
          <xdr:row>948</xdr:row>
          <xdr:rowOff>106680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SERIT (Seguro de Renda por Incapacidade Temporária)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1111</xdr:row>
          <xdr:rowOff>76200</xdr:rowOff>
        </xdr:from>
        <xdr:to>
          <xdr:col>8</xdr:col>
          <xdr:colOff>381000</xdr:colOff>
          <xdr:row>1112</xdr:row>
          <xdr:rowOff>45720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Tem uma área ou colaborador responsável pela comunicação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1112</xdr:row>
          <xdr:rowOff>60960</xdr:rowOff>
        </xdr:from>
        <xdr:to>
          <xdr:col>10</xdr:col>
          <xdr:colOff>289560</xdr:colOff>
          <xdr:row>1113</xdr:row>
          <xdr:rowOff>30480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1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Possui um plano, calendário ou cronograma das ações de comunicação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1113</xdr:row>
          <xdr:rowOff>38100</xdr:rowOff>
        </xdr:from>
        <xdr:to>
          <xdr:col>9</xdr:col>
          <xdr:colOff>563880</xdr:colOff>
          <xdr:row>1114</xdr:row>
          <xdr:rowOff>7620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1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Mantém uma comunicação dinâmica e educativa para o público interno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1146</xdr:row>
          <xdr:rowOff>106680</xdr:rowOff>
        </xdr:from>
        <xdr:to>
          <xdr:col>11</xdr:col>
          <xdr:colOff>541020</xdr:colOff>
          <xdr:row>1147</xdr:row>
          <xdr:rowOff>137160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1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Considera o tema no processo de recrutamento e seleção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1148</xdr:row>
          <xdr:rowOff>121920</xdr:rowOff>
        </xdr:from>
        <xdr:to>
          <xdr:col>11</xdr:col>
          <xdr:colOff>365760</xdr:colOff>
          <xdr:row>1150</xdr:row>
          <xdr:rowOff>22860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1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Acompanha indicadores de etnia, gênero, faixa etária e pessoas com deficiência no quadro de colaboradores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1147</xdr:row>
          <xdr:rowOff>114300</xdr:rowOff>
        </xdr:from>
        <xdr:to>
          <xdr:col>11</xdr:col>
          <xdr:colOff>533400</xdr:colOff>
          <xdr:row>1148</xdr:row>
          <xdr:rowOff>144780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1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Promove ações para um ou mais públicos (colaborador/beneficiário/cooperado/comunidade)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1305</xdr:row>
          <xdr:rowOff>137160</xdr:rowOff>
        </xdr:from>
        <xdr:to>
          <xdr:col>11</xdr:col>
          <xdr:colOff>182880</xdr:colOff>
          <xdr:row>1306</xdr:row>
          <xdr:rowOff>106680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Pesquisa de Satisfação (customizada para sua Singular)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1306</xdr:row>
          <xdr:rowOff>114300</xdr:rowOff>
        </xdr:from>
        <xdr:to>
          <xdr:col>11</xdr:col>
          <xdr:colOff>137160</xdr:colOff>
          <xdr:row>1307</xdr:row>
          <xdr:rowOff>83820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Pesquisa de NPS (Net Promoter Score)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1307</xdr:row>
          <xdr:rowOff>99060</xdr:rowOff>
        </xdr:from>
        <xdr:to>
          <xdr:col>11</xdr:col>
          <xdr:colOff>274320</xdr:colOff>
          <xdr:row>1308</xdr:row>
          <xdr:rowOff>68580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Pesquisa de Satisfação de Beneficiários de Planos de Saúde da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1338</xdr:row>
          <xdr:rowOff>114300</xdr:rowOff>
        </xdr:from>
        <xdr:to>
          <xdr:col>11</xdr:col>
          <xdr:colOff>22860</xdr:colOff>
          <xdr:row>1339</xdr:row>
          <xdr:rowOff>83820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Possui política ou diretriz que descreva o processo de homologação de fornecedores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1339</xdr:row>
          <xdr:rowOff>99060</xdr:rowOff>
        </xdr:from>
        <xdr:to>
          <xdr:col>11</xdr:col>
          <xdr:colOff>342900</xdr:colOff>
          <xdr:row>1340</xdr:row>
          <xdr:rowOff>68580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1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Realiza o processo de homologação de fornecedores antes do processo de compras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1340</xdr:row>
          <xdr:rowOff>76200</xdr:rowOff>
        </xdr:from>
        <xdr:to>
          <xdr:col>11</xdr:col>
          <xdr:colOff>30480</xdr:colOff>
          <xdr:row>1341</xdr:row>
          <xdr:rowOff>45720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1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Tem como pré-requisito para homologação o cumprimento de leis e normas vigentes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1341</xdr:row>
          <xdr:rowOff>45720</xdr:rowOff>
        </xdr:from>
        <xdr:to>
          <xdr:col>11</xdr:col>
          <xdr:colOff>457200</xdr:colOff>
          <xdr:row>1342</xdr:row>
          <xdr:rowOff>22860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1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Analisa a documentação comprobatória dos critérios de homologação definidos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1342</xdr:row>
          <xdr:rowOff>30480</xdr:rowOff>
        </xdr:from>
        <xdr:to>
          <xdr:col>11</xdr:col>
          <xdr:colOff>220980</xdr:colOff>
          <xdr:row>1343</xdr:row>
          <xdr:rowOff>144780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Analisa o cartão do CNPJ, conferindo se o fornecedor está legalmente inscrito para o ramo de atividade a ser realizada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1343</xdr:row>
          <xdr:rowOff>152400</xdr:rowOff>
        </xdr:from>
        <xdr:to>
          <xdr:col>11</xdr:col>
          <xdr:colOff>533400</xdr:colOff>
          <xdr:row>1345</xdr:row>
          <xdr:rowOff>99060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Possui como critério a análise de desempenho econômico do fornecedor, como consulta ao Serasa, Balanço Patrimonial e Demonstrativo de Resultado do Exercício (DRE)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1345</xdr:row>
          <xdr:rowOff>106680</xdr:rowOff>
        </xdr:from>
        <xdr:to>
          <xdr:col>11</xdr:col>
          <xdr:colOff>342900</xdr:colOff>
          <xdr:row>1347</xdr:row>
          <xdr:rowOff>45720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Possui como critério a análise de desempenho social do fornecedor, como consulta à Certidão Negativa do INSS, FGTS e Trabalhista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1347</xdr:row>
          <xdr:rowOff>45720</xdr:rowOff>
        </xdr:from>
        <xdr:to>
          <xdr:col>11</xdr:col>
          <xdr:colOff>388620</xdr:colOff>
          <xdr:row>1348</xdr:row>
          <xdr:rowOff>182880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Possui como critério a análise de desempenho ambiental do fornecedor, como consulta a Licenças Ambientais, Certificado de Destinação de resíduos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1349</xdr:row>
          <xdr:rowOff>0</xdr:rowOff>
        </xdr:from>
        <xdr:to>
          <xdr:col>11</xdr:col>
          <xdr:colOff>381000</xdr:colOff>
          <xdr:row>1349</xdr:row>
          <xdr:rowOff>160020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k. Analisa possíveis denúncias de corrupção, trabalho escravo ou infantil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1349</xdr:row>
          <xdr:rowOff>175260</xdr:rowOff>
        </xdr:from>
        <xdr:to>
          <xdr:col>11</xdr:col>
          <xdr:colOff>259080</xdr:colOff>
          <xdr:row>1350</xdr:row>
          <xdr:rowOff>144780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l. Realiza visita técnica para a homologação de fornecedores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1367</xdr:row>
          <xdr:rowOff>76200</xdr:rowOff>
        </xdr:from>
        <xdr:to>
          <xdr:col>11</xdr:col>
          <xdr:colOff>525780</xdr:colOff>
          <xdr:row>1368</xdr:row>
          <xdr:rowOff>45720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Realiza cotações com mais de um fornecedor, antes de efetivar a compra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1368</xdr:row>
          <xdr:rowOff>60960</xdr:rowOff>
        </xdr:from>
        <xdr:to>
          <xdr:col>11</xdr:col>
          <xdr:colOff>350520</xdr:colOff>
          <xdr:row>1369</xdr:row>
          <xdr:rowOff>30480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Prioriza pequenos fornecedores, empresas locais ou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1369</xdr:row>
          <xdr:rowOff>38100</xdr:rowOff>
        </xdr:from>
        <xdr:to>
          <xdr:col>11</xdr:col>
          <xdr:colOff>350520</xdr:colOff>
          <xdr:row>1370</xdr:row>
          <xdr:rowOff>7620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Possui como critérios de seleção condições tais como preço e prazo de entrega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1370</xdr:row>
          <xdr:rowOff>22860</xdr:rowOff>
        </xdr:from>
        <xdr:to>
          <xdr:col>11</xdr:col>
          <xdr:colOff>533400</xdr:colOff>
          <xdr:row>1370</xdr:row>
          <xdr:rowOff>182880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1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Possui como critério de seleção a boa reputação do fornecedor no mercado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1390</xdr:row>
          <xdr:rowOff>22860</xdr:rowOff>
        </xdr:from>
        <xdr:to>
          <xdr:col>11</xdr:col>
          <xdr:colOff>365760</xdr:colOff>
          <xdr:row>1392</xdr:row>
          <xdr:rowOff>68580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1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Utiliza incentivos fiscais sociais e/ou mobiliza cooperados, colaboradores e fornecedores a utilizarem os incentivos fiscais sociais, promovendo o desenvolvimento e fortalecimento local da cultura, do esporte, da saúde, da sociedade e do meio-ambiente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1420</xdr:row>
          <xdr:rowOff>160020</xdr:rowOff>
        </xdr:from>
        <xdr:to>
          <xdr:col>11</xdr:col>
          <xdr:colOff>327660</xdr:colOff>
          <xdr:row>1421</xdr:row>
          <xdr:rowOff>137160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1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Monitora o consumo destes recursos, por meio de indicadores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1421</xdr:row>
          <xdr:rowOff>144780</xdr:rowOff>
        </xdr:from>
        <xdr:to>
          <xdr:col>11</xdr:col>
          <xdr:colOff>60960</xdr:colOff>
          <xdr:row>1422</xdr:row>
          <xdr:rowOff>114300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1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Estabelece metas anuais de redução de consumo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1422</xdr:row>
          <xdr:rowOff>121920</xdr:rowOff>
        </xdr:from>
        <xdr:to>
          <xdr:col>11</xdr:col>
          <xdr:colOff>350520</xdr:colOff>
          <xdr:row>1423</xdr:row>
          <xdr:rowOff>99060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1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Implementa soluções para otimização e redução de consumo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1423</xdr:row>
          <xdr:rowOff>106680</xdr:rowOff>
        </xdr:from>
        <xdr:to>
          <xdr:col>10</xdr:col>
          <xdr:colOff>403860</xdr:colOff>
          <xdr:row>1424</xdr:row>
          <xdr:rowOff>76200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1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Mobiliza seu público interno para o uso consciente destes recursos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1454</xdr:row>
          <xdr:rowOff>182880</xdr:rowOff>
        </xdr:from>
        <xdr:to>
          <xdr:col>11</xdr:col>
          <xdr:colOff>190500</xdr:colOff>
          <xdr:row>1456</xdr:row>
          <xdr:rowOff>121920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Confecciona seu Inventário de Emissões de Gases do Efeito Estufa - IEGEE, via Calculadora de CO2 disponibilizada pela Unimed do Brasil e gerencia as emissões de suas operações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1456</xdr:row>
          <xdr:rowOff>121920</xdr:rowOff>
        </xdr:from>
        <xdr:to>
          <xdr:col>11</xdr:col>
          <xdr:colOff>220980</xdr:colOff>
          <xdr:row>1457</xdr:row>
          <xdr:rowOff>99060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Possui um plano de ação implementado para redução das emissões aferidas/quantificadas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1457</xdr:row>
          <xdr:rowOff>99060</xdr:rowOff>
        </xdr:from>
        <xdr:to>
          <xdr:col>11</xdr:col>
          <xdr:colOff>251460</xdr:colOff>
          <xdr:row>1458</xdr:row>
          <xdr:rowOff>68580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Possui metas definidas para a redução das emissões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1460</xdr:row>
          <xdr:rowOff>22860</xdr:rowOff>
        </xdr:from>
        <xdr:to>
          <xdr:col>11</xdr:col>
          <xdr:colOff>7620</xdr:colOff>
          <xdr:row>1460</xdr:row>
          <xdr:rowOff>182880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Compensa as emissões por meio do plantio de mudas ou conservação de áreas verdes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320</xdr:row>
          <xdr:rowOff>106680</xdr:rowOff>
        </xdr:from>
        <xdr:to>
          <xdr:col>11</xdr:col>
          <xdr:colOff>182880</xdr:colOff>
          <xdr:row>321</xdr:row>
          <xdr:rowOff>76200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1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Tem o seu “Apetite ao Risco” aprovado formalmente pela diretoria executiva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1392</xdr:row>
          <xdr:rowOff>45720</xdr:rowOff>
        </xdr:from>
        <xdr:to>
          <xdr:col>10</xdr:col>
          <xdr:colOff>342900</xdr:colOff>
          <xdr:row>1393</xdr:row>
          <xdr:rowOff>22860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1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Fomenta, apoia ou organiza o trabalho voluntário de colaboradores e/ou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22860</xdr:rowOff>
        </xdr:from>
        <xdr:to>
          <xdr:col>11</xdr:col>
          <xdr:colOff>365760</xdr:colOff>
          <xdr:row>40</xdr:row>
          <xdr:rowOff>152400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1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Promove informação sobre assuntos da pauta e mecanismos de funcionamentos da AGO (ex.: esclarecendo o que é edital de convocação, quórum para instalação, formas de votação e deliberações)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160020</xdr:rowOff>
        </xdr:from>
        <xdr:to>
          <xdr:col>11</xdr:col>
          <xdr:colOff>312420</xdr:colOff>
          <xdr:row>41</xdr:row>
          <xdr:rowOff>137160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1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Promove informação sobre assuntos da pauta e mecanismos de funcionamentos das AGES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948</xdr:row>
          <xdr:rowOff>114300</xdr:rowOff>
        </xdr:from>
        <xdr:to>
          <xdr:col>8</xdr:col>
          <xdr:colOff>144780</xdr:colOff>
          <xdr:row>949</xdr:row>
          <xdr:rowOff>83820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1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Seguro de Vida em grupo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137160</xdr:rowOff>
        </xdr:from>
        <xdr:to>
          <xdr:col>11</xdr:col>
          <xdr:colOff>594360</xdr:colOff>
          <xdr:row>91</xdr:row>
          <xdr:rowOff>106680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1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O regimento/regulamento para o Conselho Fiscal foi aprovado pela Assembleia Geral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16</xdr:row>
          <xdr:rowOff>160020</xdr:rowOff>
        </xdr:from>
        <xdr:to>
          <xdr:col>16</xdr:col>
          <xdr:colOff>22860</xdr:colOff>
          <xdr:row>17</xdr:row>
          <xdr:rowOff>160020</xdr:rowOff>
        </xdr:to>
        <xdr:sp macro="" textlink="">
          <xdr:nvSpPr>
            <xdr:cNvPr id="1471" name="Drop Dow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1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225</xdr:row>
          <xdr:rowOff>99060</xdr:rowOff>
        </xdr:from>
        <xdr:to>
          <xdr:col>9</xdr:col>
          <xdr:colOff>480060</xdr:colOff>
          <xdr:row>226</xdr:row>
          <xdr:rowOff>68580</xdr:rowOff>
        </xdr:to>
        <xdr:sp macro="" textlink="">
          <xdr:nvSpPr>
            <xdr:cNvPr id="1477" name="Check Box 80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1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Definiu iniciativas estratégicas (projetos e planos de 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226</xdr:row>
          <xdr:rowOff>76200</xdr:rowOff>
        </xdr:from>
        <xdr:to>
          <xdr:col>8</xdr:col>
          <xdr:colOff>441960</xdr:colOff>
          <xdr:row>227</xdr:row>
          <xdr:rowOff>45720</xdr:rowOff>
        </xdr:to>
        <xdr:sp macro="" textlink="">
          <xdr:nvSpPr>
            <xdr:cNvPr id="1478" name="Check Box 80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1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O processo está documentado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233</xdr:row>
          <xdr:rowOff>30480</xdr:rowOff>
        </xdr:from>
        <xdr:to>
          <xdr:col>11</xdr:col>
          <xdr:colOff>525780</xdr:colOff>
          <xdr:row>234</xdr:row>
          <xdr:rowOff>160020</xdr:rowOff>
        </xdr:to>
        <xdr:sp macro="" textlink="">
          <xdr:nvSpPr>
            <xdr:cNvPr id="1480" name="Check Box 78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1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Ambiente externo (ex.: setor de atuação - saúde suplementar; fatores políticos, econômicos, sociais, tecnológicos, regulatório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234</xdr:row>
          <xdr:rowOff>182880</xdr:rowOff>
        </xdr:from>
        <xdr:to>
          <xdr:col>11</xdr:col>
          <xdr:colOff>525780</xdr:colOff>
          <xdr:row>235</xdr:row>
          <xdr:rowOff>152400</xdr:rowOff>
        </xdr:to>
        <xdr:sp macro="" textlink="">
          <xdr:nvSpPr>
            <xdr:cNvPr id="1481" name="Check Box 78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1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k. Planejamentos Estratégicos da Confederação (Unimed do Brasil) e/ou sua respectiva Federação/Intra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254</xdr:row>
          <xdr:rowOff>144780</xdr:rowOff>
        </xdr:from>
        <xdr:to>
          <xdr:col>8</xdr:col>
          <xdr:colOff>563880</xdr:colOff>
          <xdr:row>255</xdr:row>
          <xdr:rowOff>114300</xdr:rowOff>
        </xdr:to>
        <xdr:sp macro="" textlink="">
          <xdr:nvSpPr>
            <xdr:cNvPr id="1483" name="Check Box 8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1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Colaboradores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258</xdr:row>
          <xdr:rowOff>76200</xdr:rowOff>
        </xdr:from>
        <xdr:to>
          <xdr:col>8</xdr:col>
          <xdr:colOff>68580</xdr:colOff>
          <xdr:row>259</xdr:row>
          <xdr:rowOff>45720</xdr:rowOff>
        </xdr:to>
        <xdr:sp macro="" textlink="">
          <xdr:nvSpPr>
            <xdr:cNvPr id="1484" name="Check Box 88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1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Executa o planejamento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259</xdr:row>
          <xdr:rowOff>45720</xdr:rowOff>
        </xdr:from>
        <xdr:to>
          <xdr:col>8</xdr:col>
          <xdr:colOff>68580</xdr:colOff>
          <xdr:row>260</xdr:row>
          <xdr:rowOff>30480</xdr:rowOff>
        </xdr:to>
        <xdr:sp macro="" textlink="">
          <xdr:nvSpPr>
            <xdr:cNvPr id="1485" name="Check Box 88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1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Monitora os resultados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260</xdr:row>
          <xdr:rowOff>30480</xdr:rowOff>
        </xdr:from>
        <xdr:to>
          <xdr:col>8</xdr:col>
          <xdr:colOff>68580</xdr:colOff>
          <xdr:row>261</xdr:row>
          <xdr:rowOff>0</xdr:rowOff>
        </xdr:to>
        <xdr:sp macro="" textlink="">
          <xdr:nvSpPr>
            <xdr:cNvPr id="1486" name="Check Box 88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1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Realiza revisão periódica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321</xdr:row>
          <xdr:rowOff>83820</xdr:rowOff>
        </xdr:from>
        <xdr:to>
          <xdr:col>11</xdr:col>
          <xdr:colOff>182880</xdr:colOff>
          <xdr:row>322</xdr:row>
          <xdr:rowOff>60960</xdr:rowOff>
        </xdr:to>
        <xdr:sp macro="" textlink="">
          <xdr:nvSpPr>
            <xdr:cNvPr id="1489" name="Check Box 428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1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Possui um dicionário de riscos contendo as ameaças às quais a empresa está exposta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322</xdr:row>
          <xdr:rowOff>68580</xdr:rowOff>
        </xdr:from>
        <xdr:to>
          <xdr:col>11</xdr:col>
          <xdr:colOff>182880</xdr:colOff>
          <xdr:row>324</xdr:row>
          <xdr:rowOff>7620</xdr:rowOff>
        </xdr:to>
        <xdr:sp macro="" textlink="">
          <xdr:nvSpPr>
            <xdr:cNvPr id="1490" name="Check Box 428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1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Possui uma Matriz de Risco contendo todos os eventos internos e externos que possam impactar no alcance dos objetivos da cooperativa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338</xdr:row>
          <xdr:rowOff>137160</xdr:rowOff>
        </xdr:from>
        <xdr:to>
          <xdr:col>11</xdr:col>
          <xdr:colOff>144780</xdr:colOff>
          <xdr:row>339</xdr:row>
          <xdr:rowOff>106680</xdr:rowOff>
        </xdr:to>
        <xdr:sp macro="" textlink="">
          <xdr:nvSpPr>
            <xdr:cNvPr id="1491" name="Check Box 99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1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Riscos de Subscrição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339</xdr:row>
          <xdr:rowOff>114300</xdr:rowOff>
        </xdr:from>
        <xdr:to>
          <xdr:col>11</xdr:col>
          <xdr:colOff>144780</xdr:colOff>
          <xdr:row>340</xdr:row>
          <xdr:rowOff>83820</xdr:rowOff>
        </xdr:to>
        <xdr:sp macro="" textlink="">
          <xdr:nvSpPr>
            <xdr:cNvPr id="1492" name="Check Box 99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1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Riscos de Crédito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340</xdr:row>
          <xdr:rowOff>83820</xdr:rowOff>
        </xdr:from>
        <xdr:to>
          <xdr:col>11</xdr:col>
          <xdr:colOff>144780</xdr:colOff>
          <xdr:row>341</xdr:row>
          <xdr:rowOff>60960</xdr:rowOff>
        </xdr:to>
        <xdr:sp macro="" textlink="">
          <xdr:nvSpPr>
            <xdr:cNvPr id="1493" name="Check Box 9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1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Riscos de Mercado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341</xdr:row>
          <xdr:rowOff>68580</xdr:rowOff>
        </xdr:from>
        <xdr:to>
          <xdr:col>11</xdr:col>
          <xdr:colOff>144780</xdr:colOff>
          <xdr:row>342</xdr:row>
          <xdr:rowOff>38100</xdr:rowOff>
        </xdr:to>
        <xdr:sp macro="" textlink="">
          <xdr:nvSpPr>
            <xdr:cNvPr id="1494" name="Check Box 99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1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Riscos Operacionais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342</xdr:row>
          <xdr:rowOff>38100</xdr:rowOff>
        </xdr:from>
        <xdr:to>
          <xdr:col>11</xdr:col>
          <xdr:colOff>144780</xdr:colOff>
          <xdr:row>343</xdr:row>
          <xdr:rowOff>7620</xdr:rowOff>
        </xdr:to>
        <xdr:sp macro="" textlink="">
          <xdr:nvSpPr>
            <xdr:cNvPr id="1495" name="Check Box 99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1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Riscos Legais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343</xdr:row>
          <xdr:rowOff>22860</xdr:rowOff>
        </xdr:from>
        <xdr:to>
          <xdr:col>11</xdr:col>
          <xdr:colOff>144780</xdr:colOff>
          <xdr:row>343</xdr:row>
          <xdr:rowOff>182880</xdr:rowOff>
        </xdr:to>
        <xdr:sp macro="" textlink="">
          <xdr:nvSpPr>
            <xdr:cNvPr id="1496" name="Check Box 99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1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Riscos Estratégicos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351</xdr:row>
          <xdr:rowOff>99060</xdr:rowOff>
        </xdr:from>
        <xdr:to>
          <xdr:col>11</xdr:col>
          <xdr:colOff>144780</xdr:colOff>
          <xdr:row>352</xdr:row>
          <xdr:rowOff>68580</xdr:rowOff>
        </xdr:to>
        <xdr:sp macro="" textlink="">
          <xdr:nvSpPr>
            <xdr:cNvPr id="1498" name="Check Box 99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1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Área específica de Controles Internos/Gestão de Riscos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352</xdr:row>
          <xdr:rowOff>83820</xdr:rowOff>
        </xdr:from>
        <xdr:to>
          <xdr:col>11</xdr:col>
          <xdr:colOff>441960</xdr:colOff>
          <xdr:row>353</xdr:row>
          <xdr:rowOff>60960</xdr:rowOff>
        </xdr:to>
        <xdr:sp macro="" textlink="">
          <xdr:nvSpPr>
            <xdr:cNvPr id="1499" name="Check Box 99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1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Autoavaliação dos gestores responsáveis pelos controles/riscos (Control Self Assessment - CSA)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353</xdr:row>
          <xdr:rowOff>68580</xdr:rowOff>
        </xdr:from>
        <xdr:to>
          <xdr:col>11</xdr:col>
          <xdr:colOff>144780</xdr:colOff>
          <xdr:row>354</xdr:row>
          <xdr:rowOff>38100</xdr:rowOff>
        </xdr:to>
        <xdr:sp macro="" textlink="">
          <xdr:nvSpPr>
            <xdr:cNvPr id="1500" name="Check Box 99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1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k. Testes de follow-up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354</xdr:row>
          <xdr:rowOff>60960</xdr:rowOff>
        </xdr:from>
        <xdr:to>
          <xdr:col>11</xdr:col>
          <xdr:colOff>144780</xdr:colOff>
          <xdr:row>355</xdr:row>
          <xdr:rowOff>30480</xdr:rowOff>
        </xdr:to>
        <xdr:sp macro="" textlink="">
          <xdr:nvSpPr>
            <xdr:cNvPr id="1501" name="Check Box 99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1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l. Relatórios de Auditoria Interna independente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473</xdr:row>
          <xdr:rowOff>30480</xdr:rowOff>
        </xdr:from>
        <xdr:to>
          <xdr:col>11</xdr:col>
          <xdr:colOff>76200</xdr:colOff>
          <xdr:row>474</xdr:row>
          <xdr:rowOff>0</xdr:rowOff>
        </xdr:to>
        <xdr:sp macro="" textlink="">
          <xdr:nvSpPr>
            <xdr:cNvPr id="1508" name="Check Box 105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1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O planejamento financeiro é acompanhado pelo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472</xdr:row>
          <xdr:rowOff>45720</xdr:rowOff>
        </xdr:from>
        <xdr:to>
          <xdr:col>8</xdr:col>
          <xdr:colOff>594360</xdr:colOff>
          <xdr:row>473</xdr:row>
          <xdr:rowOff>22860</xdr:rowOff>
        </xdr:to>
        <xdr:sp macro="" textlink="">
          <xdr:nvSpPr>
            <xdr:cNvPr id="1510" name="Check Box 107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1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O planejamento financeiro é aprovado pelo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474</xdr:row>
          <xdr:rowOff>7620</xdr:rowOff>
        </xdr:from>
        <xdr:to>
          <xdr:col>10</xdr:col>
          <xdr:colOff>441960</xdr:colOff>
          <xdr:row>474</xdr:row>
          <xdr:rowOff>175260</xdr:rowOff>
        </xdr:to>
        <xdr:sp macro="" textlink="">
          <xdr:nvSpPr>
            <xdr:cNvPr id="1511" name="Check Box 108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1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O planejamento financeiro é elaborado e acompanhado pela Diretoria Executiva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474</xdr:row>
          <xdr:rowOff>175260</xdr:rowOff>
        </xdr:from>
        <xdr:to>
          <xdr:col>11</xdr:col>
          <xdr:colOff>426720</xdr:colOff>
          <xdr:row>475</xdr:row>
          <xdr:rowOff>144780</xdr:rowOff>
        </xdr:to>
        <xdr:sp macro="" textlink="">
          <xdr:nvSpPr>
            <xdr:cNvPr id="1512" name="Check Box 109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1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Possui somente controles que garantem o acompanhamento da saúde financeira da organização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475</xdr:row>
          <xdr:rowOff>152400</xdr:rowOff>
        </xdr:from>
        <xdr:to>
          <xdr:col>11</xdr:col>
          <xdr:colOff>541020</xdr:colOff>
          <xdr:row>476</xdr:row>
          <xdr:rowOff>121920</xdr:rowOff>
        </xdr:to>
        <xdr:sp macro="" textlink="">
          <xdr:nvSpPr>
            <xdr:cNvPr id="1513" name="Check Box 110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1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Possui somente controle financeiro que influencia na tomada de decisão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410</xdr:row>
          <xdr:rowOff>76200</xdr:rowOff>
        </xdr:from>
        <xdr:to>
          <xdr:col>9</xdr:col>
          <xdr:colOff>160020</xdr:colOff>
          <xdr:row>411</xdr:row>
          <xdr:rowOff>45720</xdr:rowOff>
        </xdr:to>
        <xdr:sp macro="" textlink="">
          <xdr:nvSpPr>
            <xdr:cNvPr id="1519" name="Check Box 108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1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COSO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411</xdr:row>
          <xdr:rowOff>60960</xdr:rowOff>
        </xdr:from>
        <xdr:to>
          <xdr:col>9</xdr:col>
          <xdr:colOff>160020</xdr:colOff>
          <xdr:row>412</xdr:row>
          <xdr:rowOff>30480</xdr:rowOff>
        </xdr:to>
        <xdr:sp macro="" textlink="">
          <xdr:nvSpPr>
            <xdr:cNvPr id="1520" name="Check Box 108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1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k. COBIT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412</xdr:row>
          <xdr:rowOff>38100</xdr:rowOff>
        </xdr:from>
        <xdr:to>
          <xdr:col>9</xdr:col>
          <xdr:colOff>160020</xdr:colOff>
          <xdr:row>413</xdr:row>
          <xdr:rowOff>7620</xdr:rowOff>
        </xdr:to>
        <xdr:sp macro="" textlink="">
          <xdr:nvSpPr>
            <xdr:cNvPr id="1521" name="Check Box 108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1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l. IPPF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413</xdr:row>
          <xdr:rowOff>22860</xdr:rowOff>
        </xdr:from>
        <xdr:to>
          <xdr:col>9</xdr:col>
          <xdr:colOff>160020</xdr:colOff>
          <xdr:row>413</xdr:row>
          <xdr:rowOff>182880</xdr:rowOff>
        </xdr:to>
        <xdr:sp macro="" textlink="">
          <xdr:nvSpPr>
            <xdr:cNvPr id="1522" name="Check Box 10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1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 Outra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422</xdr:row>
          <xdr:rowOff>68580</xdr:rowOff>
        </xdr:from>
        <xdr:to>
          <xdr:col>9</xdr:col>
          <xdr:colOff>160020</xdr:colOff>
          <xdr:row>423</xdr:row>
          <xdr:rowOff>38100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1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p. Mapa estratégico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423</xdr:row>
          <xdr:rowOff>45720</xdr:rowOff>
        </xdr:from>
        <xdr:to>
          <xdr:col>9</xdr:col>
          <xdr:colOff>160020</xdr:colOff>
          <xdr:row>424</xdr:row>
          <xdr:rowOff>22860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1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q. Exposição aos riscos (Matriz/Mapa de risco)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424</xdr:row>
          <xdr:rowOff>30480</xdr:rowOff>
        </xdr:from>
        <xdr:to>
          <xdr:col>9</xdr:col>
          <xdr:colOff>160020</xdr:colOff>
          <xdr:row>425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1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r. Entrevistas com diretores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425</xdr:row>
          <xdr:rowOff>7620</xdr:rowOff>
        </xdr:from>
        <xdr:to>
          <xdr:col>9</xdr:col>
          <xdr:colOff>160020</xdr:colOff>
          <xdr:row>425</xdr:row>
          <xdr:rowOff>175260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1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s. Julgamento do Auditor 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425</xdr:row>
          <xdr:rowOff>182880</xdr:rowOff>
        </xdr:from>
        <xdr:to>
          <xdr:col>9</xdr:col>
          <xdr:colOff>160020</xdr:colOff>
          <xdr:row>426</xdr:row>
          <xdr:rowOff>152400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1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t. Outros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436</xdr:row>
          <xdr:rowOff>99060</xdr:rowOff>
        </xdr:from>
        <xdr:to>
          <xdr:col>9</xdr:col>
          <xdr:colOff>160020</xdr:colOff>
          <xdr:row>437</xdr:row>
          <xdr:rowOff>68580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1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z.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437</xdr:row>
          <xdr:rowOff>76200</xdr:rowOff>
        </xdr:from>
        <xdr:to>
          <xdr:col>9</xdr:col>
          <xdr:colOff>160020</xdr:colOff>
          <xdr:row>438</xdr:row>
          <xdr:rowOff>45720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1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aa. Comitê de Auditoria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438</xdr:row>
          <xdr:rowOff>60960</xdr:rowOff>
        </xdr:from>
        <xdr:to>
          <xdr:col>9</xdr:col>
          <xdr:colOff>160020</xdr:colOff>
          <xdr:row>439</xdr:row>
          <xdr:rowOff>30480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1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bb. Diretoria Executiva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439</xdr:row>
          <xdr:rowOff>38100</xdr:rowOff>
        </xdr:from>
        <xdr:to>
          <xdr:col>9</xdr:col>
          <xdr:colOff>160020</xdr:colOff>
          <xdr:row>440</xdr:row>
          <xdr:rowOff>7620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1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cc. Ao diretor responsável pelo processo auditado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440</xdr:row>
          <xdr:rowOff>22860</xdr:rowOff>
        </xdr:from>
        <xdr:to>
          <xdr:col>9</xdr:col>
          <xdr:colOff>160020</xdr:colOff>
          <xdr:row>440</xdr:row>
          <xdr:rowOff>182880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1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dd. Ao gestor responsável pelo processo auditado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501</xdr:row>
          <xdr:rowOff>137160</xdr:rowOff>
        </xdr:from>
        <xdr:to>
          <xdr:col>8</xdr:col>
          <xdr:colOff>594360</xdr:colOff>
          <xdr:row>502</xdr:row>
          <xdr:rowOff>106680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1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Tem vinculação hierárquica diretamente ligada à alta direção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502</xdr:row>
          <xdr:rowOff>114300</xdr:rowOff>
        </xdr:from>
        <xdr:to>
          <xdr:col>11</xdr:col>
          <xdr:colOff>464820</xdr:colOff>
          <xdr:row>503</xdr:row>
          <xdr:rowOff>83820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1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Tem autonomia para sua atuação, a fim de que possa mediar conflitos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503</xdr:row>
          <xdr:rowOff>99060</xdr:rowOff>
        </xdr:from>
        <xdr:to>
          <xdr:col>11</xdr:col>
          <xdr:colOff>464820</xdr:colOff>
          <xdr:row>504</xdr:row>
          <xdr:rowOff>68580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1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Possui cargo sem acúmulo de função que possa gerar conflito de interesses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504</xdr:row>
          <xdr:rowOff>76200</xdr:rowOff>
        </xdr:from>
        <xdr:to>
          <xdr:col>11</xdr:col>
          <xdr:colOff>464820</xdr:colOff>
          <xdr:row>505</xdr:row>
          <xdr:rowOff>45720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1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Participa de comitês (clientes, mercado, manifestos etc.) e reuniões com a alta liderança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508</xdr:row>
          <xdr:rowOff>99060</xdr:rowOff>
        </xdr:from>
        <xdr:to>
          <xdr:col>8</xdr:col>
          <xdr:colOff>594360</xdr:colOff>
          <xdr:row>509</xdr:row>
          <xdr:rowOff>68580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1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Levantamento de causa raiz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509</xdr:row>
          <xdr:rowOff>76200</xdr:rowOff>
        </xdr:from>
        <xdr:to>
          <xdr:col>10</xdr:col>
          <xdr:colOff>495300</xdr:colOff>
          <xdr:row>510</xdr:row>
          <xdr:rowOff>45720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1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Ações de correção e melhorias, com base nas manifestações recebidas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513</xdr:row>
          <xdr:rowOff>144780</xdr:rowOff>
        </xdr:from>
        <xdr:to>
          <xdr:col>8</xdr:col>
          <xdr:colOff>594360</xdr:colOff>
          <xdr:row>514</xdr:row>
          <xdr:rowOff>114300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1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ANS (NIPs)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514</xdr:row>
          <xdr:rowOff>121920</xdr:rowOff>
        </xdr:from>
        <xdr:to>
          <xdr:col>9</xdr:col>
          <xdr:colOff>579120</xdr:colOff>
          <xdr:row>515</xdr:row>
          <xdr:rowOff>99060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1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Defensoria Pública/PROCON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515</xdr:row>
          <xdr:rowOff>106680</xdr:rowOff>
        </xdr:from>
        <xdr:to>
          <xdr:col>9</xdr:col>
          <xdr:colOff>579120</xdr:colOff>
          <xdr:row>516</xdr:row>
          <xdr:rowOff>76200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1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Judiciário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593</xdr:row>
          <xdr:rowOff>45720</xdr:rowOff>
        </xdr:from>
        <xdr:to>
          <xdr:col>11</xdr:col>
          <xdr:colOff>533400</xdr:colOff>
          <xdr:row>594</xdr:row>
          <xdr:rowOff>22860</xdr:rowOff>
        </xdr:to>
        <xdr:sp macro="" textlink="">
          <xdr:nvSpPr>
            <xdr:cNvPr id="1552" name="Check Box 1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1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O relatório é disponibilizado em canal de fácil acesso a todo público interno (ex.: intranet)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594</xdr:row>
          <xdr:rowOff>38100</xdr:rowOff>
        </xdr:from>
        <xdr:to>
          <xdr:col>11</xdr:col>
          <xdr:colOff>525780</xdr:colOff>
          <xdr:row>595</xdr:row>
          <xdr:rowOff>7620</xdr:rowOff>
        </xdr:to>
        <xdr:sp macro="" textlink="">
          <xdr:nvSpPr>
            <xdr:cNvPr id="1553" name="Check Box 128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1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k. O relatório é disponibilizado em canal de fácil acesso a todo público externo (ex.: website externo)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633</xdr:row>
          <xdr:rowOff>121920</xdr:rowOff>
        </xdr:from>
        <xdr:to>
          <xdr:col>11</xdr:col>
          <xdr:colOff>464820</xdr:colOff>
          <xdr:row>634</xdr:row>
          <xdr:rowOff>99060</xdr:rowOff>
        </xdr:to>
        <xdr:sp macro="" textlink="">
          <xdr:nvSpPr>
            <xdr:cNvPr id="1556" name="Check Box 153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1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AVCB (Auto de Vistoria do Corpo de Bombeiros)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632</xdr:row>
          <xdr:rowOff>137160</xdr:rowOff>
        </xdr:from>
        <xdr:to>
          <xdr:col>11</xdr:col>
          <xdr:colOff>464820</xdr:colOff>
          <xdr:row>633</xdr:row>
          <xdr:rowOff>106680</xdr:rowOff>
        </xdr:to>
        <xdr:sp macro="" textlink="">
          <xdr:nvSpPr>
            <xdr:cNvPr id="1557" name="Check Box 155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1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Alvará/Licença de Funcionamento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634</xdr:row>
          <xdr:rowOff>114300</xdr:rowOff>
        </xdr:from>
        <xdr:to>
          <xdr:col>11</xdr:col>
          <xdr:colOff>464820</xdr:colOff>
          <xdr:row>635</xdr:row>
          <xdr:rowOff>83820</xdr:rowOff>
        </xdr:to>
        <xdr:sp macro="" textlink="">
          <xdr:nvSpPr>
            <xdr:cNvPr id="1558" name="Check Box 156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1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Inscrição Estadual e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635</xdr:row>
          <xdr:rowOff>99060</xdr:rowOff>
        </xdr:from>
        <xdr:to>
          <xdr:col>11</xdr:col>
          <xdr:colOff>60960</xdr:colOff>
          <xdr:row>637</xdr:row>
          <xdr:rowOff>38100</xdr:rowOff>
        </xdr:to>
        <xdr:sp macro="" textlink="">
          <xdr:nvSpPr>
            <xdr:cNvPr id="1559" name="Check Box 156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1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Cartão do CNPJ, com CNAE (Código Nacional de Atividade Econômica) adequado para a prestação de serviço realizada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794</xdr:row>
          <xdr:rowOff>0</xdr:rowOff>
        </xdr:from>
        <xdr:to>
          <xdr:col>8</xdr:col>
          <xdr:colOff>114300</xdr:colOff>
          <xdr:row>794</xdr:row>
          <xdr:rowOff>160020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1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Colaboradores (ex.: canal do colaborador, intranet)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794</xdr:row>
          <xdr:rowOff>175260</xdr:rowOff>
        </xdr:from>
        <xdr:to>
          <xdr:col>10</xdr:col>
          <xdr:colOff>525780</xdr:colOff>
          <xdr:row>795</xdr:row>
          <xdr:rowOff>144780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1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Beneficiários (ex.: canal do beneficiário)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795</xdr:row>
          <xdr:rowOff>152400</xdr:rowOff>
        </xdr:from>
        <xdr:to>
          <xdr:col>10</xdr:col>
          <xdr:colOff>525780</xdr:colOff>
          <xdr:row>796</xdr:row>
          <xdr:rowOff>121920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1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Cooperados (ex.: canal do cooperado)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796</xdr:row>
          <xdr:rowOff>137160</xdr:rowOff>
        </xdr:from>
        <xdr:to>
          <xdr:col>10</xdr:col>
          <xdr:colOff>525780</xdr:colOff>
          <xdr:row>797</xdr:row>
          <xdr:rowOff>106680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1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Clientes PJ (ex.: canal do cliente PJ)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872</xdr:row>
          <xdr:rowOff>160020</xdr:rowOff>
        </xdr:from>
        <xdr:to>
          <xdr:col>8</xdr:col>
          <xdr:colOff>114300</xdr:colOff>
          <xdr:row>873</xdr:row>
          <xdr:rowOff>137160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1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Beneficiário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873</xdr:row>
          <xdr:rowOff>144780</xdr:rowOff>
        </xdr:from>
        <xdr:to>
          <xdr:col>8</xdr:col>
          <xdr:colOff>114300</xdr:colOff>
          <xdr:row>874</xdr:row>
          <xdr:rowOff>114300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1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Cooperado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874</xdr:row>
          <xdr:rowOff>121920</xdr:rowOff>
        </xdr:from>
        <xdr:to>
          <xdr:col>8</xdr:col>
          <xdr:colOff>114300</xdr:colOff>
          <xdr:row>875</xdr:row>
          <xdr:rowOff>99060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1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Colaborador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875</xdr:row>
          <xdr:rowOff>106680</xdr:rowOff>
        </xdr:from>
        <xdr:to>
          <xdr:col>8</xdr:col>
          <xdr:colOff>114300</xdr:colOff>
          <xdr:row>876</xdr:row>
          <xdr:rowOff>76200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1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Comunidade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949</xdr:row>
          <xdr:rowOff>99060</xdr:rowOff>
        </xdr:from>
        <xdr:to>
          <xdr:col>8</xdr:col>
          <xdr:colOff>144780</xdr:colOff>
          <xdr:row>950</xdr:row>
          <xdr:rowOff>68580</xdr:rowOff>
        </xdr:to>
        <xdr:sp macro="" textlink="">
          <xdr:nvSpPr>
            <xdr:cNvPr id="1593" name="Check Box 443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1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Previdência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950</xdr:row>
          <xdr:rowOff>76200</xdr:rowOff>
        </xdr:from>
        <xdr:to>
          <xdr:col>8</xdr:col>
          <xdr:colOff>144780</xdr:colOff>
          <xdr:row>951</xdr:row>
          <xdr:rowOff>45720</xdr:rowOff>
        </xdr:to>
        <xdr:sp macro="" textlink="">
          <xdr:nvSpPr>
            <xdr:cNvPr id="1594" name="Check Box 443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1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Auxílio Maternidade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951</xdr:row>
          <xdr:rowOff>60960</xdr:rowOff>
        </xdr:from>
        <xdr:to>
          <xdr:col>8</xdr:col>
          <xdr:colOff>144780</xdr:colOff>
          <xdr:row>952</xdr:row>
          <xdr:rowOff>30480</xdr:rowOff>
        </xdr:to>
        <xdr:sp macro="" textlink="">
          <xdr:nvSpPr>
            <xdr:cNvPr id="1595" name="Check Box 443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1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Acesso ao serviço para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952</xdr:row>
          <xdr:rowOff>38100</xdr:rowOff>
        </xdr:from>
        <xdr:to>
          <xdr:col>11</xdr:col>
          <xdr:colOff>449580</xdr:colOff>
          <xdr:row>953</xdr:row>
          <xdr:rowOff>7620</xdr:rowOff>
        </xdr:to>
        <xdr:sp macro="" textlink="">
          <xdr:nvSpPr>
            <xdr:cNvPr id="1596" name="Check Box 443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1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Acesso ao serviço de saúde para dependentes dos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953</xdr:row>
          <xdr:rowOff>22860</xdr:rowOff>
        </xdr:from>
        <xdr:to>
          <xdr:col>11</xdr:col>
          <xdr:colOff>449580</xdr:colOff>
          <xdr:row>953</xdr:row>
          <xdr:rowOff>182880</xdr:rowOff>
        </xdr:to>
        <xdr:sp macro="" textlink="">
          <xdr:nvSpPr>
            <xdr:cNvPr id="1597" name="Check Box 44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1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Outros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1002</xdr:row>
          <xdr:rowOff>99060</xdr:rowOff>
        </xdr:from>
        <xdr:to>
          <xdr:col>11</xdr:col>
          <xdr:colOff>457200</xdr:colOff>
          <xdr:row>1004</xdr:row>
          <xdr:rowOff>38100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1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Informações econômicas (tais como: informações financeiras, contábeis e operacionais, sinistralidade, detalhes analíticos de sua produção, indicadores da sua especialidade)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1004</xdr:row>
          <xdr:rowOff>60960</xdr:rowOff>
        </xdr:from>
        <xdr:to>
          <xdr:col>11</xdr:col>
          <xdr:colOff>457200</xdr:colOff>
          <xdr:row>1006</xdr:row>
          <xdr:rowOff>7620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1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Informações sociais (tais como: projetos e ações da cooperativa, investimentos nos públicos internos e externos, acontecimentos da cooperativa)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1006</xdr:row>
          <xdr:rowOff>30480</xdr:rowOff>
        </xdr:from>
        <xdr:to>
          <xdr:col>11</xdr:col>
          <xdr:colOff>411480</xdr:colOff>
          <xdr:row>1008</xdr:row>
          <xdr:rowOff>114300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1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Informações ambientais (tais como: informações sobre programas/projetos ambientais; campanhas de conscientização; informações sobre gestão de recursos –consumo de insumos, energia, água; gestão de resíduos)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1078</xdr:row>
          <xdr:rowOff>22860</xdr:rowOff>
        </xdr:from>
        <xdr:to>
          <xdr:col>11</xdr:col>
          <xdr:colOff>411480</xdr:colOff>
          <xdr:row>1078</xdr:row>
          <xdr:rowOff>182880</xdr:rowOff>
        </xdr:to>
        <xdr:sp macro="" textlink="">
          <xdr:nvSpPr>
            <xdr:cNvPr id="1611" name="Check Box 235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1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Atrai, recruta e seleciona talentos de acordo com as competências estabelecidas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1081</xdr:row>
          <xdr:rowOff>45720</xdr:rowOff>
        </xdr:from>
        <xdr:to>
          <xdr:col>11</xdr:col>
          <xdr:colOff>274320</xdr:colOff>
          <xdr:row>1082</xdr:row>
          <xdr:rowOff>182880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1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Possui descritivo de cargos que contemplem conhecimentos, habilidades e competências necessárias, por área e/ou cargo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1085</xdr:row>
          <xdr:rowOff>30480</xdr:rowOff>
        </xdr:from>
        <xdr:to>
          <xdr:col>11</xdr:col>
          <xdr:colOff>373380</xdr:colOff>
          <xdr:row>1086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1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Sensibiliza, alinha expectativas, capacita e desenvolve os colaboradores nas competências definidas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1086</xdr:row>
          <xdr:rowOff>7620</xdr:rowOff>
        </xdr:from>
        <xdr:to>
          <xdr:col>11</xdr:col>
          <xdr:colOff>373380</xdr:colOff>
          <xdr:row>1086</xdr:row>
          <xdr:rowOff>175260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1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Acompanha o andamento dos indicadores de PDI (Plano de Desenvolvimento Individual)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1086</xdr:row>
          <xdr:rowOff>182880</xdr:rowOff>
        </xdr:from>
        <xdr:to>
          <xdr:col>11</xdr:col>
          <xdr:colOff>373380</xdr:colOff>
          <xdr:row>1087</xdr:row>
          <xdr:rowOff>152400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1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Estabelece um programa de desenvolvimento específico para as lideranças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1090</xdr:row>
          <xdr:rowOff>30480</xdr:rowOff>
        </xdr:from>
        <xdr:to>
          <xdr:col>11</xdr:col>
          <xdr:colOff>373380</xdr:colOff>
          <xdr:row>1091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1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h. Mensura o nível de atendimento às competências definidas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1091</xdr:row>
          <xdr:rowOff>30480</xdr:rowOff>
        </xdr:from>
        <xdr:to>
          <xdr:col>11</xdr:col>
          <xdr:colOff>99060</xdr:colOff>
          <xdr:row>1093</xdr:row>
          <xdr:rowOff>152400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1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Promove diálogos com as lideranças por meio de comitê de calibração (para assegurar a assertividade do processo de avaliação, minimizando os riscos de subjetividade ou viés inconsciente que possam comprometer os resultados da avaliação)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1095</xdr:row>
          <xdr:rowOff>30480</xdr:rowOff>
        </xdr:from>
        <xdr:to>
          <xdr:col>11</xdr:col>
          <xdr:colOff>213360</xdr:colOff>
          <xdr:row>1096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1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Toma decisões relacionadas ao mérito com base no resultado da avaliação de competências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1194</xdr:row>
          <xdr:rowOff>114300</xdr:rowOff>
        </xdr:from>
        <xdr:to>
          <xdr:col>11</xdr:col>
          <xdr:colOff>541020</xdr:colOff>
          <xdr:row>1195</xdr:row>
          <xdr:rowOff>83820</xdr:rowOff>
        </xdr:to>
        <xdr:sp macro="" textlink="">
          <xdr:nvSpPr>
            <xdr:cNvPr id="1631" name="Check Box 244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1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 Legislação trabalhista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1195</xdr:row>
          <xdr:rowOff>83820</xdr:rowOff>
        </xdr:from>
        <xdr:to>
          <xdr:col>11</xdr:col>
          <xdr:colOff>541020</xdr:colOff>
          <xdr:row>1196</xdr:row>
          <xdr:rowOff>60960</xdr:rowOff>
        </xdr:to>
        <xdr:sp macro="" textlink="">
          <xdr:nvSpPr>
            <xdr:cNvPr id="1632" name="Check Box 244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1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b. eSocial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1196</xdr:row>
          <xdr:rowOff>60960</xdr:rowOff>
        </xdr:from>
        <xdr:to>
          <xdr:col>11</xdr:col>
          <xdr:colOff>541020</xdr:colOff>
          <xdr:row>1197</xdr:row>
          <xdr:rowOff>30480</xdr:rowOff>
        </xdr:to>
        <xdr:sp macro="" textlink="">
          <xdr:nvSpPr>
            <xdr:cNvPr id="1633" name="Check Box 244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1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c. Legislação tributária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1197</xdr:row>
          <xdr:rowOff>38100</xdr:rowOff>
        </xdr:from>
        <xdr:to>
          <xdr:col>11</xdr:col>
          <xdr:colOff>541020</xdr:colOff>
          <xdr:row>1198</xdr:row>
          <xdr:rowOff>7620</xdr:rowOff>
        </xdr:to>
        <xdr:sp macro="" textlink="">
          <xdr:nvSpPr>
            <xdr:cNvPr id="1634" name="Check Box 244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1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Agenda das obrigações legais dentro do prazo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1198</xdr:row>
          <xdr:rowOff>7620</xdr:rowOff>
        </xdr:from>
        <xdr:to>
          <xdr:col>11</xdr:col>
          <xdr:colOff>541020</xdr:colOff>
          <xdr:row>1198</xdr:row>
          <xdr:rowOff>175260</xdr:rowOff>
        </xdr:to>
        <xdr:sp macro="" textlink="">
          <xdr:nvSpPr>
            <xdr:cNvPr id="1635" name="Check Box 244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1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e. Convenção/acordo coletivo de trabalho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1198</xdr:row>
          <xdr:rowOff>175260</xdr:rowOff>
        </xdr:from>
        <xdr:to>
          <xdr:col>11</xdr:col>
          <xdr:colOff>541020</xdr:colOff>
          <xdr:row>1199</xdr:row>
          <xdr:rowOff>144780</xdr:rowOff>
        </xdr:to>
        <xdr:sp macro="" textlink="">
          <xdr:nvSpPr>
            <xdr:cNvPr id="1636" name="Check Box 244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1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Divulgação das informações sindicais de interesse aos colaboradores e associados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1216</xdr:row>
          <xdr:rowOff>121920</xdr:rowOff>
        </xdr:from>
        <xdr:to>
          <xdr:col>11</xdr:col>
          <xdr:colOff>541020</xdr:colOff>
          <xdr:row>1217</xdr:row>
          <xdr:rowOff>99060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1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 Não possui profissional em cargo de gestão em regime PJ (pessoa jurídica)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1217</xdr:row>
          <xdr:rowOff>106680</xdr:rowOff>
        </xdr:from>
        <xdr:to>
          <xdr:col>11</xdr:col>
          <xdr:colOff>0</xdr:colOff>
          <xdr:row>1219</xdr:row>
          <xdr:rowOff>45720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1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n. Divulga as informações relacionadas à administração de pessoal de interesse da organização (gestão de ponto, mudanças na lei, benefícios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1219</xdr:row>
          <xdr:rowOff>68580</xdr:rowOff>
        </xdr:from>
        <xdr:to>
          <xdr:col>11</xdr:col>
          <xdr:colOff>541020</xdr:colOff>
          <xdr:row>1220</xdr:row>
          <xdr:rowOff>38100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1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o. Acompanha indicador de reclamações trabalhistas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1220</xdr:row>
          <xdr:rowOff>45720</xdr:rowOff>
        </xdr:from>
        <xdr:to>
          <xdr:col>11</xdr:col>
          <xdr:colOff>541020</xdr:colOff>
          <xdr:row>1221</xdr:row>
          <xdr:rowOff>22860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1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p. Passa por auditoria externa anualmente (com foco em administração de pessoal)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1353</xdr:row>
          <xdr:rowOff>60960</xdr:rowOff>
        </xdr:from>
        <xdr:to>
          <xdr:col>11</xdr:col>
          <xdr:colOff>304800</xdr:colOff>
          <xdr:row>1354</xdr:row>
          <xdr:rowOff>30480</xdr:rowOff>
        </xdr:to>
        <xdr:sp macro="" textlink="">
          <xdr:nvSpPr>
            <xdr:cNvPr id="1653" name="Check Box 327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1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 Realiza avaliação periódica para acompanhar o desempenho de fornecedores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1354</xdr:row>
          <xdr:rowOff>38100</xdr:rowOff>
        </xdr:from>
        <xdr:to>
          <xdr:col>11</xdr:col>
          <xdr:colOff>304800</xdr:colOff>
          <xdr:row>1355</xdr:row>
          <xdr:rowOff>7620</xdr:rowOff>
        </xdr:to>
        <xdr:sp macro="" textlink="">
          <xdr:nvSpPr>
            <xdr:cNvPr id="1654" name="Check Box 327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1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n. Possui ações de desenvolvimento de fornecedores, como workshops, consultorias, treinamentos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1458</xdr:row>
          <xdr:rowOff>76200</xdr:rowOff>
        </xdr:from>
        <xdr:to>
          <xdr:col>11</xdr:col>
          <xdr:colOff>251460</xdr:colOff>
          <xdr:row>1460</xdr:row>
          <xdr:rowOff>22860</xdr:rowOff>
        </xdr:to>
        <xdr:sp macro="" textlink="">
          <xdr:nvSpPr>
            <xdr:cNvPr id="1660" name="Check Box 388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1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d. Apresentou redução das emissões per capita nos últimos 24 meses, em pelo menos um escopo comparável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355</xdr:row>
          <xdr:rowOff>38100</xdr:rowOff>
        </xdr:from>
        <xdr:to>
          <xdr:col>11</xdr:col>
          <xdr:colOff>144780</xdr:colOff>
          <xdr:row>356</xdr:row>
          <xdr:rowOff>7620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1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 Outros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429</xdr:row>
          <xdr:rowOff>114300</xdr:rowOff>
        </xdr:from>
        <xdr:to>
          <xdr:col>9</xdr:col>
          <xdr:colOff>160020</xdr:colOff>
          <xdr:row>430</xdr:row>
          <xdr:rowOff>83820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1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430</xdr:row>
          <xdr:rowOff>99060</xdr:rowOff>
        </xdr:from>
        <xdr:to>
          <xdr:col>9</xdr:col>
          <xdr:colOff>160020</xdr:colOff>
          <xdr:row>431</xdr:row>
          <xdr:rowOff>68580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1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v. Comitê de Auditoria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431</xdr:row>
          <xdr:rowOff>76200</xdr:rowOff>
        </xdr:from>
        <xdr:to>
          <xdr:col>9</xdr:col>
          <xdr:colOff>160020</xdr:colOff>
          <xdr:row>432</xdr:row>
          <xdr:rowOff>45720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1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w. Diretoria Executiva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432</xdr:row>
          <xdr:rowOff>60960</xdr:rowOff>
        </xdr:from>
        <xdr:to>
          <xdr:col>9</xdr:col>
          <xdr:colOff>160020</xdr:colOff>
          <xdr:row>433</xdr:row>
          <xdr:rowOff>30480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1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x. Presidente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433</xdr:row>
          <xdr:rowOff>38100</xdr:rowOff>
        </xdr:from>
        <xdr:to>
          <xdr:col>9</xdr:col>
          <xdr:colOff>160020</xdr:colOff>
          <xdr:row>434</xdr:row>
          <xdr:rowOff>7620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1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y. Diretor responsável pela área de Auditoria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231</xdr:row>
          <xdr:rowOff>0</xdr:rowOff>
        </xdr:from>
        <xdr:to>
          <xdr:col>11</xdr:col>
          <xdr:colOff>373380</xdr:colOff>
          <xdr:row>233</xdr:row>
          <xdr:rowOff>45720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1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 Ambiente interno (ex.: capacidades: humanas, organizacionais, de conhecimento; recursos: financeiros, físicos, intangíveis; processos operacionais de gestão, inovação, relacionamento; tecnologia, comunicação, clima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109</xdr:row>
          <xdr:rowOff>83820</xdr:rowOff>
        </xdr:from>
        <xdr:to>
          <xdr:col>5</xdr:col>
          <xdr:colOff>487680</xdr:colOff>
          <xdr:row>110</xdr:row>
          <xdr:rowOff>60960</xdr:rowOff>
        </xdr:to>
        <xdr:sp macro="" textlink="">
          <xdr:nvSpPr>
            <xdr:cNvPr id="1796" name="Option Button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1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110</xdr:row>
          <xdr:rowOff>68580</xdr:rowOff>
        </xdr:from>
        <xdr:to>
          <xdr:col>5</xdr:col>
          <xdr:colOff>0</xdr:colOff>
          <xdr:row>111</xdr:row>
          <xdr:rowOff>38100</xdr:rowOff>
        </xdr:to>
        <xdr:sp macro="" textlink="">
          <xdr:nvSpPr>
            <xdr:cNvPr id="1797" name="Option Button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1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109</xdr:row>
          <xdr:rowOff>60960</xdr:rowOff>
        </xdr:from>
        <xdr:to>
          <xdr:col>11</xdr:col>
          <xdr:colOff>495300</xdr:colOff>
          <xdr:row>111</xdr:row>
          <xdr:rowOff>76200</xdr:rowOff>
        </xdr:to>
        <xdr:sp macro="" textlink="">
          <xdr:nvSpPr>
            <xdr:cNvPr id="1798" name="Group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1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138</xdr:row>
          <xdr:rowOff>76200</xdr:rowOff>
        </xdr:from>
        <xdr:to>
          <xdr:col>11</xdr:col>
          <xdr:colOff>487680</xdr:colOff>
          <xdr:row>140</xdr:row>
          <xdr:rowOff>99060</xdr:rowOff>
        </xdr:to>
        <xdr:sp macro="" textlink="">
          <xdr:nvSpPr>
            <xdr:cNvPr id="1799" name="Group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1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138</xdr:row>
          <xdr:rowOff>114300</xdr:rowOff>
        </xdr:from>
        <xdr:to>
          <xdr:col>11</xdr:col>
          <xdr:colOff>464820</xdr:colOff>
          <xdr:row>139</xdr:row>
          <xdr:rowOff>76200</xdr:rowOff>
        </xdr:to>
        <xdr:sp macro="" textlink="">
          <xdr:nvSpPr>
            <xdr:cNvPr id="1800" name="Option Button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1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Todos os membros do Conselho de Administração possuem formação em Gestão de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139</xdr:row>
          <xdr:rowOff>99060</xdr:rowOff>
        </xdr:from>
        <xdr:to>
          <xdr:col>11</xdr:col>
          <xdr:colOff>259080</xdr:colOff>
          <xdr:row>140</xdr:row>
          <xdr:rowOff>114300</xdr:rowOff>
        </xdr:to>
        <xdr:sp macro="" textlink=""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1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Somente parte do Conselho de Administração possui formação em Gestão de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143</xdr:row>
          <xdr:rowOff>68580</xdr:rowOff>
        </xdr:from>
        <xdr:to>
          <xdr:col>11</xdr:col>
          <xdr:colOff>487680</xdr:colOff>
          <xdr:row>145</xdr:row>
          <xdr:rowOff>83820</xdr:rowOff>
        </xdr:to>
        <xdr:sp macro="" textlink="">
          <xdr:nvSpPr>
            <xdr:cNvPr id="1802" name="Group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1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143</xdr:row>
          <xdr:rowOff>106680</xdr:rowOff>
        </xdr:from>
        <xdr:to>
          <xdr:col>11</xdr:col>
          <xdr:colOff>441960</xdr:colOff>
          <xdr:row>144</xdr:row>
          <xdr:rowOff>83820</xdr:rowOff>
        </xdr:to>
        <xdr:sp macro="" textlink=""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1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Todos os membros do Conselho Fiscal possuem formação em Gestão de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144</xdr:row>
          <xdr:rowOff>83820</xdr:rowOff>
        </xdr:from>
        <xdr:to>
          <xdr:col>11</xdr:col>
          <xdr:colOff>342900</xdr:colOff>
          <xdr:row>145</xdr:row>
          <xdr:rowOff>83820</xdr:rowOff>
        </xdr:to>
        <xdr:sp macro="" textlink=""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1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Somente parte do Conselho Fiscal possui formação em Gestão de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148</xdr:row>
          <xdr:rowOff>76200</xdr:rowOff>
        </xdr:from>
        <xdr:to>
          <xdr:col>11</xdr:col>
          <xdr:colOff>487680</xdr:colOff>
          <xdr:row>150</xdr:row>
          <xdr:rowOff>99060</xdr:rowOff>
        </xdr:to>
        <xdr:sp macro="" textlink="">
          <xdr:nvSpPr>
            <xdr:cNvPr id="1805" name="Group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1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148</xdr:row>
          <xdr:rowOff>114300</xdr:rowOff>
        </xdr:from>
        <xdr:to>
          <xdr:col>11</xdr:col>
          <xdr:colOff>487680</xdr:colOff>
          <xdr:row>149</xdr:row>
          <xdr:rowOff>99060</xdr:rowOff>
        </xdr:to>
        <xdr:sp macro="" textlink="">
          <xdr:nvSpPr>
            <xdr:cNvPr id="1806" name="Option Button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1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Todos os membros da Diretoria Executiva possuem formação em Gestão de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149</xdr:row>
          <xdr:rowOff>99060</xdr:rowOff>
        </xdr:from>
        <xdr:to>
          <xdr:col>11</xdr:col>
          <xdr:colOff>457200</xdr:colOff>
          <xdr:row>150</xdr:row>
          <xdr:rowOff>83820</xdr:rowOff>
        </xdr:to>
        <xdr:sp macro="" textlink="">
          <xdr:nvSpPr>
            <xdr:cNvPr id="1807" name="Option Button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1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Somente parte da Diretoria Executiva possui formação em Gestão de Cooperativas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113</xdr:row>
          <xdr:rowOff>83820</xdr:rowOff>
        </xdr:from>
        <xdr:to>
          <xdr:col>11</xdr:col>
          <xdr:colOff>487680</xdr:colOff>
          <xdr:row>115</xdr:row>
          <xdr:rowOff>106680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1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113</xdr:row>
          <xdr:rowOff>121920</xdr:rowOff>
        </xdr:from>
        <xdr:to>
          <xdr:col>11</xdr:col>
          <xdr:colOff>441960</xdr:colOff>
          <xdr:row>114</xdr:row>
          <xdr:rowOff>99060</xdr:rowOff>
        </xdr:to>
        <xdr:sp macro="" textlink="">
          <xdr:nvSpPr>
            <xdr:cNvPr id="1809" name="Option Button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1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Todos os membros do Conselho de Administração possuem formação em Governança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114</xdr:row>
          <xdr:rowOff>106680</xdr:rowOff>
        </xdr:from>
        <xdr:to>
          <xdr:col>11</xdr:col>
          <xdr:colOff>457200</xdr:colOff>
          <xdr:row>115</xdr:row>
          <xdr:rowOff>106680</xdr:rowOff>
        </xdr:to>
        <xdr:sp macro="" textlink="">
          <xdr:nvSpPr>
            <xdr:cNvPr id="1810" name="Option Button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1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Somente parte do Conselho de Administração possui formação em Governança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118</xdr:row>
          <xdr:rowOff>45720</xdr:rowOff>
        </xdr:from>
        <xdr:to>
          <xdr:col>11</xdr:col>
          <xdr:colOff>487680</xdr:colOff>
          <xdr:row>120</xdr:row>
          <xdr:rowOff>68580</xdr:rowOff>
        </xdr:to>
        <xdr:sp macro="" textlink="">
          <xdr:nvSpPr>
            <xdr:cNvPr id="1811" name="Group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1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118</xdr:row>
          <xdr:rowOff>83820</xdr:rowOff>
        </xdr:from>
        <xdr:to>
          <xdr:col>11</xdr:col>
          <xdr:colOff>426720</xdr:colOff>
          <xdr:row>119</xdr:row>
          <xdr:rowOff>68580</xdr:rowOff>
        </xdr:to>
        <xdr:sp macro="" textlink="">
          <xdr:nvSpPr>
            <xdr:cNvPr id="1812" name="Option Button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1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Todos os membros do Conselho Fiscal possuem formação em Governança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119</xdr:row>
          <xdr:rowOff>68580</xdr:rowOff>
        </xdr:from>
        <xdr:to>
          <xdr:col>11</xdr:col>
          <xdr:colOff>480060</xdr:colOff>
          <xdr:row>120</xdr:row>
          <xdr:rowOff>60960</xdr:rowOff>
        </xdr:to>
        <xdr:sp macro="" textlink="">
          <xdr:nvSpPr>
            <xdr:cNvPr id="1813" name="Option Button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1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Somente parte do Conselho Fiscal possui formação em Governança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123</xdr:row>
          <xdr:rowOff>106680</xdr:rowOff>
        </xdr:from>
        <xdr:to>
          <xdr:col>11</xdr:col>
          <xdr:colOff>487680</xdr:colOff>
          <xdr:row>125</xdr:row>
          <xdr:rowOff>121920</xdr:rowOff>
        </xdr:to>
        <xdr:sp macro="" textlink="">
          <xdr:nvSpPr>
            <xdr:cNvPr id="1814" name="Group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1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123</xdr:row>
          <xdr:rowOff>144780</xdr:rowOff>
        </xdr:from>
        <xdr:to>
          <xdr:col>11</xdr:col>
          <xdr:colOff>388620</xdr:colOff>
          <xdr:row>124</xdr:row>
          <xdr:rowOff>137160</xdr:rowOff>
        </xdr:to>
        <xdr:sp macro="" textlink="">
          <xdr:nvSpPr>
            <xdr:cNvPr id="1815" name="Option Button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1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Todos os membros da Diretoria Executiva possuem formação em Governança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124</xdr:row>
          <xdr:rowOff>121920</xdr:rowOff>
        </xdr:from>
        <xdr:to>
          <xdr:col>11</xdr:col>
          <xdr:colOff>419100</xdr:colOff>
          <xdr:row>125</xdr:row>
          <xdr:rowOff>99060</xdr:rowOff>
        </xdr:to>
        <xdr:sp macro="" textlink="">
          <xdr:nvSpPr>
            <xdr:cNvPr id="1816" name="Option Button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1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Somente parte da Diretoria Executiva possui formação em Governança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133</xdr:row>
          <xdr:rowOff>99060</xdr:rowOff>
        </xdr:from>
        <xdr:to>
          <xdr:col>5</xdr:col>
          <xdr:colOff>495300</xdr:colOff>
          <xdr:row>134</xdr:row>
          <xdr:rowOff>68580</xdr:rowOff>
        </xdr:to>
        <xdr:sp macro="" textlink="">
          <xdr:nvSpPr>
            <xdr:cNvPr id="1817" name="Option Button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1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134</xdr:row>
          <xdr:rowOff>76200</xdr:rowOff>
        </xdr:from>
        <xdr:to>
          <xdr:col>5</xdr:col>
          <xdr:colOff>7620</xdr:colOff>
          <xdr:row>135</xdr:row>
          <xdr:rowOff>45720</xdr:rowOff>
        </xdr:to>
        <xdr:sp macro="" textlink="">
          <xdr:nvSpPr>
            <xdr:cNvPr id="1818" name="Option Button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1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133</xdr:row>
          <xdr:rowOff>68580</xdr:rowOff>
        </xdr:from>
        <xdr:to>
          <xdr:col>11</xdr:col>
          <xdr:colOff>495300</xdr:colOff>
          <xdr:row>135</xdr:row>
          <xdr:rowOff>83820</xdr:rowOff>
        </xdr:to>
        <xdr:sp macro="" textlink="">
          <xdr:nvSpPr>
            <xdr:cNvPr id="1819" name="Group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1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177</xdr:row>
          <xdr:rowOff>144780</xdr:rowOff>
        </xdr:from>
        <xdr:to>
          <xdr:col>11</xdr:col>
          <xdr:colOff>342900</xdr:colOff>
          <xdr:row>178</xdr:row>
          <xdr:rowOff>114300</xdr:rowOff>
        </xdr:to>
        <xdr:sp macro="" textlink="">
          <xdr:nvSpPr>
            <xdr:cNvPr id="1823" name="Option Button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1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178</xdr:row>
          <xdr:rowOff>121920</xdr:rowOff>
        </xdr:from>
        <xdr:to>
          <xdr:col>11</xdr:col>
          <xdr:colOff>106680</xdr:colOff>
          <xdr:row>180</xdr:row>
          <xdr:rowOff>68580</xdr:rowOff>
        </xdr:to>
        <xdr:sp macro="" textlink="">
          <xdr:nvSpPr>
            <xdr:cNvPr id="1824" name="Option Button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1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 possui um programa estruturado, porém oferece cursos de forma pontual, visando a renovação dos órgãos de administração e fiscalização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177</xdr:row>
          <xdr:rowOff>114300</xdr:rowOff>
        </xdr:from>
        <xdr:to>
          <xdr:col>11</xdr:col>
          <xdr:colOff>495300</xdr:colOff>
          <xdr:row>180</xdr:row>
          <xdr:rowOff>83820</xdr:rowOff>
        </xdr:to>
        <xdr:sp macro="" textlink="">
          <xdr:nvSpPr>
            <xdr:cNvPr id="1825" name="Group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1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192</xdr:row>
          <xdr:rowOff>152400</xdr:rowOff>
        </xdr:from>
        <xdr:to>
          <xdr:col>11</xdr:col>
          <xdr:colOff>266700</xdr:colOff>
          <xdr:row>195</xdr:row>
          <xdr:rowOff>121920</xdr:rowOff>
        </xdr:to>
        <xdr:sp macro="" textlink="">
          <xdr:nvSpPr>
            <xdr:cNvPr id="1826" name="Option Button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1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Prevê a independência entre direção estratégica e gestão executiva. Ou seja: membros da Diretoria Executiva não compõem o Conselho de Administração e não coordenam ou conduzem processos decisórios da competência do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195</xdr:row>
          <xdr:rowOff>83820</xdr:rowOff>
        </xdr:from>
        <xdr:to>
          <xdr:col>11</xdr:col>
          <xdr:colOff>464820</xdr:colOff>
          <xdr:row>198</xdr:row>
          <xdr:rowOff>60960</xdr:rowOff>
        </xdr:to>
        <xdr:sp macro="" textlink="">
          <xdr:nvSpPr>
            <xdr:cNvPr id="1827" name="Option Button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1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 prevê a segregação entre direção estratégica e gestão executiva. Ou seja: membros da Diretoria Executiva compõem o Conselho de Administração (podendo haver sobreposição de funções, como, por exemplo, o presidente da Diretoria Executiva também presidir as reuniões do Conselho de Administração)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192</xdr:row>
          <xdr:rowOff>121920</xdr:rowOff>
        </xdr:from>
        <xdr:to>
          <xdr:col>11</xdr:col>
          <xdr:colOff>533400</xdr:colOff>
          <xdr:row>198</xdr:row>
          <xdr:rowOff>137160</xdr:rowOff>
        </xdr:to>
        <xdr:sp macro="" textlink="">
          <xdr:nvSpPr>
            <xdr:cNvPr id="1828" name="Group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1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206</xdr:row>
          <xdr:rowOff>160020</xdr:rowOff>
        </xdr:from>
        <xdr:to>
          <xdr:col>5</xdr:col>
          <xdr:colOff>487680</xdr:colOff>
          <xdr:row>207</xdr:row>
          <xdr:rowOff>137160</xdr:rowOff>
        </xdr:to>
        <xdr:sp macro="" textlink="">
          <xdr:nvSpPr>
            <xdr:cNvPr id="1829" name="Option Button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1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207</xdr:row>
          <xdr:rowOff>144780</xdr:rowOff>
        </xdr:from>
        <xdr:to>
          <xdr:col>5</xdr:col>
          <xdr:colOff>0</xdr:colOff>
          <xdr:row>208</xdr:row>
          <xdr:rowOff>114300</xdr:rowOff>
        </xdr:to>
        <xdr:sp macro="" textlink="">
          <xdr:nvSpPr>
            <xdr:cNvPr id="1830" name="Option Button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1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206</xdr:row>
          <xdr:rowOff>137160</xdr:rowOff>
        </xdr:from>
        <xdr:to>
          <xdr:col>11</xdr:col>
          <xdr:colOff>495300</xdr:colOff>
          <xdr:row>208</xdr:row>
          <xdr:rowOff>152400</xdr:rowOff>
        </xdr:to>
        <xdr:sp macro="" textlink="">
          <xdr:nvSpPr>
            <xdr:cNvPr id="1831" name="Group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1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289</xdr:row>
          <xdr:rowOff>99060</xdr:rowOff>
        </xdr:from>
        <xdr:to>
          <xdr:col>5</xdr:col>
          <xdr:colOff>487680</xdr:colOff>
          <xdr:row>290</xdr:row>
          <xdr:rowOff>68580</xdr:rowOff>
        </xdr:to>
        <xdr:sp macro="" textlink="">
          <xdr:nvSpPr>
            <xdr:cNvPr id="1832" name="Option Button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1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290</xdr:row>
          <xdr:rowOff>76200</xdr:rowOff>
        </xdr:from>
        <xdr:to>
          <xdr:col>5</xdr:col>
          <xdr:colOff>0</xdr:colOff>
          <xdr:row>291</xdr:row>
          <xdr:rowOff>45720</xdr:rowOff>
        </xdr:to>
        <xdr:sp macro="" textlink="">
          <xdr:nvSpPr>
            <xdr:cNvPr id="1833" name="Option Button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1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289</xdr:row>
          <xdr:rowOff>68580</xdr:rowOff>
        </xdr:from>
        <xdr:to>
          <xdr:col>11</xdr:col>
          <xdr:colOff>480060</xdr:colOff>
          <xdr:row>291</xdr:row>
          <xdr:rowOff>83820</xdr:rowOff>
        </xdr:to>
        <xdr:sp macro="" textlink="">
          <xdr:nvSpPr>
            <xdr:cNvPr id="1834" name="Group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1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294</xdr:row>
          <xdr:rowOff>106680</xdr:rowOff>
        </xdr:from>
        <xdr:to>
          <xdr:col>5</xdr:col>
          <xdr:colOff>487680</xdr:colOff>
          <xdr:row>295</xdr:row>
          <xdr:rowOff>76200</xdr:rowOff>
        </xdr:to>
        <xdr:sp macro="" textlink="">
          <xdr:nvSpPr>
            <xdr:cNvPr id="1835" name="Option Button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1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295</xdr:row>
          <xdr:rowOff>76200</xdr:rowOff>
        </xdr:from>
        <xdr:to>
          <xdr:col>5</xdr:col>
          <xdr:colOff>0</xdr:colOff>
          <xdr:row>296</xdr:row>
          <xdr:rowOff>45720</xdr:rowOff>
        </xdr:to>
        <xdr:sp macro="" textlink="">
          <xdr:nvSpPr>
            <xdr:cNvPr id="1836" name="Option Button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1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294</xdr:row>
          <xdr:rowOff>68580</xdr:rowOff>
        </xdr:from>
        <xdr:to>
          <xdr:col>11</xdr:col>
          <xdr:colOff>480060</xdr:colOff>
          <xdr:row>296</xdr:row>
          <xdr:rowOff>83820</xdr:rowOff>
        </xdr:to>
        <xdr:sp macro="" textlink="">
          <xdr:nvSpPr>
            <xdr:cNvPr id="1837" name="Group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1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218</xdr:row>
          <xdr:rowOff>106680</xdr:rowOff>
        </xdr:from>
        <xdr:to>
          <xdr:col>5</xdr:col>
          <xdr:colOff>487680</xdr:colOff>
          <xdr:row>219</xdr:row>
          <xdr:rowOff>76200</xdr:rowOff>
        </xdr:to>
        <xdr:sp macro="" textlink="">
          <xdr:nvSpPr>
            <xdr:cNvPr id="1838" name="Option Button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1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219</xdr:row>
          <xdr:rowOff>83820</xdr:rowOff>
        </xdr:from>
        <xdr:to>
          <xdr:col>5</xdr:col>
          <xdr:colOff>0</xdr:colOff>
          <xdr:row>220</xdr:row>
          <xdr:rowOff>60960</xdr:rowOff>
        </xdr:to>
        <xdr:sp macro="" textlink="">
          <xdr:nvSpPr>
            <xdr:cNvPr id="1839" name="Option Button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1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218</xdr:row>
          <xdr:rowOff>76200</xdr:rowOff>
        </xdr:from>
        <xdr:to>
          <xdr:col>11</xdr:col>
          <xdr:colOff>480060</xdr:colOff>
          <xdr:row>220</xdr:row>
          <xdr:rowOff>99060</xdr:rowOff>
        </xdr:to>
        <xdr:sp macro="" textlink="">
          <xdr:nvSpPr>
            <xdr:cNvPr id="1840" name="Group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1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306</xdr:row>
          <xdr:rowOff>83820</xdr:rowOff>
        </xdr:from>
        <xdr:to>
          <xdr:col>5</xdr:col>
          <xdr:colOff>487680</xdr:colOff>
          <xdr:row>307</xdr:row>
          <xdr:rowOff>60960</xdr:rowOff>
        </xdr:to>
        <xdr:sp macro="" textlink="">
          <xdr:nvSpPr>
            <xdr:cNvPr id="1841" name="Option Button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1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307</xdr:row>
          <xdr:rowOff>68580</xdr:rowOff>
        </xdr:from>
        <xdr:to>
          <xdr:col>5</xdr:col>
          <xdr:colOff>0</xdr:colOff>
          <xdr:row>308</xdr:row>
          <xdr:rowOff>38100</xdr:rowOff>
        </xdr:to>
        <xdr:sp macro="" textlink="">
          <xdr:nvSpPr>
            <xdr:cNvPr id="1842" name="Option Button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1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306</xdr:row>
          <xdr:rowOff>60960</xdr:rowOff>
        </xdr:from>
        <xdr:to>
          <xdr:col>11</xdr:col>
          <xdr:colOff>480060</xdr:colOff>
          <xdr:row>308</xdr:row>
          <xdr:rowOff>76200</xdr:rowOff>
        </xdr:to>
        <xdr:sp macro="" textlink="">
          <xdr:nvSpPr>
            <xdr:cNvPr id="1843" name="Group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1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311</xdr:row>
          <xdr:rowOff>106680</xdr:rowOff>
        </xdr:from>
        <xdr:to>
          <xdr:col>5</xdr:col>
          <xdr:colOff>487680</xdr:colOff>
          <xdr:row>312</xdr:row>
          <xdr:rowOff>76200</xdr:rowOff>
        </xdr:to>
        <xdr:sp macro="" textlink="">
          <xdr:nvSpPr>
            <xdr:cNvPr id="1844" name="Option Button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1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COSO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312</xdr:row>
          <xdr:rowOff>83820</xdr:rowOff>
        </xdr:from>
        <xdr:to>
          <xdr:col>5</xdr:col>
          <xdr:colOff>556260</xdr:colOff>
          <xdr:row>313</xdr:row>
          <xdr:rowOff>60960</xdr:rowOff>
        </xdr:to>
        <xdr:sp macro="" textlink="">
          <xdr:nvSpPr>
            <xdr:cNvPr id="1845" name="Option Button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1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ISO 31000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311</xdr:row>
          <xdr:rowOff>76200</xdr:rowOff>
        </xdr:from>
        <xdr:to>
          <xdr:col>11</xdr:col>
          <xdr:colOff>480060</xdr:colOff>
          <xdr:row>315</xdr:row>
          <xdr:rowOff>68580</xdr:rowOff>
        </xdr:to>
        <xdr:sp macro="" textlink="">
          <xdr:nvSpPr>
            <xdr:cNvPr id="1846" name="Group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1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313</xdr:row>
          <xdr:rowOff>68580</xdr:rowOff>
        </xdr:from>
        <xdr:to>
          <xdr:col>5</xdr:col>
          <xdr:colOff>556260</xdr:colOff>
          <xdr:row>314</xdr:row>
          <xdr:rowOff>38100</xdr:rowOff>
        </xdr:to>
        <xdr:sp macro="" textlink="">
          <xdr:nvSpPr>
            <xdr:cNvPr id="1847" name="Option Button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1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COSO e ISO 31000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314</xdr:row>
          <xdr:rowOff>45720</xdr:rowOff>
        </xdr:from>
        <xdr:to>
          <xdr:col>9</xdr:col>
          <xdr:colOff>83820</xdr:colOff>
          <xdr:row>315</xdr:row>
          <xdr:rowOff>22860</xdr:rowOff>
        </xdr:to>
        <xdr:sp macro="" textlink="">
          <xdr:nvSpPr>
            <xdr:cNvPr id="1848" name="Option Button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1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Não utiliza metodologia específica para gerenciamento de riscos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390</xdr:row>
          <xdr:rowOff>114300</xdr:rowOff>
        </xdr:from>
        <xdr:to>
          <xdr:col>11</xdr:col>
          <xdr:colOff>457200</xdr:colOff>
          <xdr:row>391</xdr:row>
          <xdr:rowOff>83820</xdr:rowOff>
        </xdr:to>
        <xdr:sp macro="" textlink="">
          <xdr:nvSpPr>
            <xdr:cNvPr id="1853" name="Option Button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1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Possui área e/ou colaborador(es) que atuam exclusiva e integralmente na função de Auditor Interno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391</xdr:row>
          <xdr:rowOff>99060</xdr:rowOff>
        </xdr:from>
        <xdr:to>
          <xdr:col>11</xdr:col>
          <xdr:colOff>304800</xdr:colOff>
          <xdr:row>393</xdr:row>
          <xdr:rowOff>137160</xdr:rowOff>
        </xdr:to>
        <xdr:sp macro="" textlink="">
          <xdr:nvSpPr>
            <xdr:cNvPr id="1854" name="Option Butto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1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A atividade de Auditoria Interna é realizada por empresa terceirizada diferente da empresa responsável pela auditoria das demonstrações financeiras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390</xdr:row>
          <xdr:rowOff>83820</xdr:rowOff>
        </xdr:from>
        <xdr:to>
          <xdr:col>11</xdr:col>
          <xdr:colOff>480060</xdr:colOff>
          <xdr:row>393</xdr:row>
          <xdr:rowOff>144780</xdr:rowOff>
        </xdr:to>
        <xdr:sp macro="" textlink="">
          <xdr:nvSpPr>
            <xdr:cNvPr id="1855" name="Group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1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396</xdr:row>
          <xdr:rowOff>106680</xdr:rowOff>
        </xdr:from>
        <xdr:to>
          <xdr:col>11</xdr:col>
          <xdr:colOff>495300</xdr:colOff>
          <xdr:row>401</xdr:row>
          <xdr:rowOff>83820</xdr:rowOff>
        </xdr:to>
        <xdr:sp macro="" textlink="">
          <xdr:nvSpPr>
            <xdr:cNvPr id="1858" name="Group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1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396</xdr:row>
          <xdr:rowOff>144780</xdr:rowOff>
        </xdr:from>
        <xdr:to>
          <xdr:col>6</xdr:col>
          <xdr:colOff>487680</xdr:colOff>
          <xdr:row>397</xdr:row>
          <xdr:rowOff>114300</xdr:rowOff>
        </xdr:to>
        <xdr:sp macro="" textlink="">
          <xdr:nvSpPr>
            <xdr:cNvPr id="1859" name="Option Button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1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Conselho de Administração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397</xdr:row>
          <xdr:rowOff>121920</xdr:rowOff>
        </xdr:from>
        <xdr:to>
          <xdr:col>6</xdr:col>
          <xdr:colOff>487680</xdr:colOff>
          <xdr:row>398</xdr:row>
          <xdr:rowOff>99060</xdr:rowOff>
        </xdr:to>
        <xdr:sp macro="" textlink="">
          <xdr:nvSpPr>
            <xdr:cNvPr id="1860" name="Option Button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1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Comitê de Auditoria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398</xdr:row>
          <xdr:rowOff>106680</xdr:rowOff>
        </xdr:from>
        <xdr:to>
          <xdr:col>6</xdr:col>
          <xdr:colOff>487680</xdr:colOff>
          <xdr:row>399</xdr:row>
          <xdr:rowOff>76200</xdr:rowOff>
        </xdr:to>
        <xdr:sp macro="" textlink="">
          <xdr:nvSpPr>
            <xdr:cNvPr id="1861" name="Option Button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1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Diretoria Executiva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399</xdr:row>
          <xdr:rowOff>83820</xdr:rowOff>
        </xdr:from>
        <xdr:to>
          <xdr:col>10</xdr:col>
          <xdr:colOff>342900</xdr:colOff>
          <xdr:row>400</xdr:row>
          <xdr:rowOff>60960</xdr:rowOff>
        </xdr:to>
        <xdr:sp macro="" textlink="">
          <xdr:nvSpPr>
            <xdr:cNvPr id="1862" name="Option Button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1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Presidente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400</xdr:row>
          <xdr:rowOff>68580</xdr:rowOff>
        </xdr:from>
        <xdr:to>
          <xdr:col>10</xdr:col>
          <xdr:colOff>342900</xdr:colOff>
          <xdr:row>401</xdr:row>
          <xdr:rowOff>38100</xdr:rowOff>
        </xdr:to>
        <xdr:sp macro="" textlink="">
          <xdr:nvSpPr>
            <xdr:cNvPr id="1865" name="Option Button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1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Diretor responsável pela área de Auditoria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405</xdr:row>
          <xdr:rowOff>68580</xdr:rowOff>
        </xdr:from>
        <xdr:to>
          <xdr:col>11</xdr:col>
          <xdr:colOff>495300</xdr:colOff>
          <xdr:row>407</xdr:row>
          <xdr:rowOff>83820</xdr:rowOff>
        </xdr:to>
        <xdr:sp macro="" textlink="">
          <xdr:nvSpPr>
            <xdr:cNvPr id="1866" name="Group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1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405</xdr:row>
          <xdr:rowOff>99060</xdr:rowOff>
        </xdr:from>
        <xdr:to>
          <xdr:col>6</xdr:col>
          <xdr:colOff>487680</xdr:colOff>
          <xdr:row>406</xdr:row>
          <xdr:rowOff>68580</xdr:rowOff>
        </xdr:to>
        <xdr:sp macro="" textlink="">
          <xdr:nvSpPr>
            <xdr:cNvPr id="1867" name="Option Button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1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3 anos ou 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406</xdr:row>
          <xdr:rowOff>83820</xdr:rowOff>
        </xdr:from>
        <xdr:to>
          <xdr:col>6</xdr:col>
          <xdr:colOff>487680</xdr:colOff>
          <xdr:row>407</xdr:row>
          <xdr:rowOff>60960</xdr:rowOff>
        </xdr:to>
        <xdr:sp macro="" textlink="">
          <xdr:nvSpPr>
            <xdr:cNvPr id="1868" name="Option Button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1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Menos de 3 anos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457</xdr:row>
          <xdr:rowOff>68580</xdr:rowOff>
        </xdr:from>
        <xdr:to>
          <xdr:col>11</xdr:col>
          <xdr:colOff>495300</xdr:colOff>
          <xdr:row>459</xdr:row>
          <xdr:rowOff>83820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1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457</xdr:row>
          <xdr:rowOff>99060</xdr:rowOff>
        </xdr:from>
        <xdr:to>
          <xdr:col>6</xdr:col>
          <xdr:colOff>487680</xdr:colOff>
          <xdr:row>458</xdr:row>
          <xdr:rowOff>68580</xdr:rowOff>
        </xdr:to>
        <xdr:sp macro="" textlink="">
          <xdr:nvSpPr>
            <xdr:cNvPr id="1873" name="Option Button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1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458</xdr:row>
          <xdr:rowOff>76200</xdr:rowOff>
        </xdr:from>
        <xdr:to>
          <xdr:col>6</xdr:col>
          <xdr:colOff>487680</xdr:colOff>
          <xdr:row>459</xdr:row>
          <xdr:rowOff>45720</xdr:rowOff>
        </xdr:to>
        <xdr:sp macro="" textlink="">
          <xdr:nvSpPr>
            <xdr:cNvPr id="1874" name="Option Button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1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467</xdr:row>
          <xdr:rowOff>68580</xdr:rowOff>
        </xdr:from>
        <xdr:to>
          <xdr:col>11</xdr:col>
          <xdr:colOff>495300</xdr:colOff>
          <xdr:row>469</xdr:row>
          <xdr:rowOff>83820</xdr:rowOff>
        </xdr:to>
        <xdr:sp macro="" textlink="">
          <xdr:nvSpPr>
            <xdr:cNvPr id="1875" name="Group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1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467</xdr:row>
          <xdr:rowOff>99060</xdr:rowOff>
        </xdr:from>
        <xdr:to>
          <xdr:col>6</xdr:col>
          <xdr:colOff>487680</xdr:colOff>
          <xdr:row>468</xdr:row>
          <xdr:rowOff>68580</xdr:rowOff>
        </xdr:to>
        <xdr:sp macro="" textlink="">
          <xdr:nvSpPr>
            <xdr:cNvPr id="1876" name="Option Button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1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468</xdr:row>
          <xdr:rowOff>76200</xdr:rowOff>
        </xdr:from>
        <xdr:to>
          <xdr:col>6</xdr:col>
          <xdr:colOff>487680</xdr:colOff>
          <xdr:row>469</xdr:row>
          <xdr:rowOff>45720</xdr:rowOff>
        </xdr:to>
        <xdr:sp macro="" textlink="">
          <xdr:nvSpPr>
            <xdr:cNvPr id="1877" name="Option Button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1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485</xdr:row>
          <xdr:rowOff>137160</xdr:rowOff>
        </xdr:from>
        <xdr:to>
          <xdr:col>11</xdr:col>
          <xdr:colOff>480060</xdr:colOff>
          <xdr:row>488</xdr:row>
          <xdr:rowOff>137160</xdr:rowOff>
        </xdr:to>
        <xdr:sp macro="" textlink="">
          <xdr:nvSpPr>
            <xdr:cNvPr id="1878" name="Group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1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485</xdr:row>
          <xdr:rowOff>175260</xdr:rowOff>
        </xdr:from>
        <xdr:to>
          <xdr:col>7</xdr:col>
          <xdr:colOff>60960</xdr:colOff>
          <xdr:row>486</xdr:row>
          <xdr:rowOff>144780</xdr:rowOff>
        </xdr:to>
        <xdr:sp macro="" textlink="">
          <xdr:nvSpPr>
            <xdr:cNvPr id="1879" name="Option Button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1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Sim. Ouvidor próprio da Singular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486</xdr:row>
          <xdr:rowOff>152400</xdr:rowOff>
        </xdr:from>
        <xdr:to>
          <xdr:col>8</xdr:col>
          <xdr:colOff>274320</xdr:colOff>
          <xdr:row>487</xdr:row>
          <xdr:rowOff>121920</xdr:rowOff>
        </xdr:to>
        <xdr:sp macro="" textlink="">
          <xdr:nvSpPr>
            <xdr:cNvPr id="1880" name="Option Button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1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Sim. Ouvidor terceirizado pela Federação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487</xdr:row>
          <xdr:rowOff>137160</xdr:rowOff>
        </xdr:from>
        <xdr:to>
          <xdr:col>8</xdr:col>
          <xdr:colOff>274320</xdr:colOff>
          <xdr:row>488</xdr:row>
          <xdr:rowOff>106680</xdr:rowOff>
        </xdr:to>
        <xdr:sp macro="" textlink="">
          <xdr:nvSpPr>
            <xdr:cNvPr id="1882" name="Option Button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1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492</xdr:row>
          <xdr:rowOff>83820</xdr:rowOff>
        </xdr:from>
        <xdr:to>
          <xdr:col>11</xdr:col>
          <xdr:colOff>495300</xdr:colOff>
          <xdr:row>494</xdr:row>
          <xdr:rowOff>106680</xdr:rowOff>
        </xdr:to>
        <xdr:sp macro="" textlink="">
          <xdr:nvSpPr>
            <xdr:cNvPr id="1883" name="Group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1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492</xdr:row>
          <xdr:rowOff>121920</xdr:rowOff>
        </xdr:from>
        <xdr:to>
          <xdr:col>7</xdr:col>
          <xdr:colOff>60960</xdr:colOff>
          <xdr:row>493</xdr:row>
          <xdr:rowOff>99060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1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493</xdr:row>
          <xdr:rowOff>106680</xdr:rowOff>
        </xdr:from>
        <xdr:to>
          <xdr:col>8</xdr:col>
          <xdr:colOff>274320</xdr:colOff>
          <xdr:row>494</xdr:row>
          <xdr:rowOff>76200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1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551</xdr:row>
          <xdr:rowOff>121920</xdr:rowOff>
        </xdr:from>
        <xdr:to>
          <xdr:col>11</xdr:col>
          <xdr:colOff>495300</xdr:colOff>
          <xdr:row>553</xdr:row>
          <xdr:rowOff>144780</xdr:rowOff>
        </xdr:to>
        <xdr:sp macro="" textlink="">
          <xdr:nvSpPr>
            <xdr:cNvPr id="1889" name="Group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1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551</xdr:row>
          <xdr:rowOff>160020</xdr:rowOff>
        </xdr:from>
        <xdr:to>
          <xdr:col>7</xdr:col>
          <xdr:colOff>60960</xdr:colOff>
          <xdr:row>552</xdr:row>
          <xdr:rowOff>137160</xdr:rowOff>
        </xdr:to>
        <xdr:sp macro="" textlink="">
          <xdr:nvSpPr>
            <xdr:cNvPr id="1890" name="Option Button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1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552</xdr:row>
          <xdr:rowOff>144780</xdr:rowOff>
        </xdr:from>
        <xdr:to>
          <xdr:col>8</xdr:col>
          <xdr:colOff>274320</xdr:colOff>
          <xdr:row>553</xdr:row>
          <xdr:rowOff>114300</xdr:rowOff>
        </xdr:to>
        <xdr:sp macro="" textlink="">
          <xdr:nvSpPr>
            <xdr:cNvPr id="1891" name="Option Button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1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616</xdr:row>
          <xdr:rowOff>38100</xdr:rowOff>
        </xdr:from>
        <xdr:to>
          <xdr:col>11</xdr:col>
          <xdr:colOff>495300</xdr:colOff>
          <xdr:row>618</xdr:row>
          <xdr:rowOff>60960</xdr:rowOff>
        </xdr:to>
        <xdr:sp macro="" textlink="">
          <xdr:nvSpPr>
            <xdr:cNvPr id="1892" name="Group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1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616</xdr:row>
          <xdr:rowOff>76200</xdr:rowOff>
        </xdr:from>
        <xdr:to>
          <xdr:col>7</xdr:col>
          <xdr:colOff>60960</xdr:colOff>
          <xdr:row>617</xdr:row>
          <xdr:rowOff>45720</xdr:rowOff>
        </xdr:to>
        <xdr:sp macro="" textlink="">
          <xdr:nvSpPr>
            <xdr:cNvPr id="1893" name="Option Button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1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617</xdr:row>
          <xdr:rowOff>60960</xdr:rowOff>
        </xdr:from>
        <xdr:to>
          <xdr:col>8</xdr:col>
          <xdr:colOff>274320</xdr:colOff>
          <xdr:row>618</xdr:row>
          <xdr:rowOff>30480</xdr:rowOff>
        </xdr:to>
        <xdr:sp macro="" textlink="">
          <xdr:nvSpPr>
            <xdr:cNvPr id="1894" name="Option Button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1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650</xdr:row>
          <xdr:rowOff>114300</xdr:rowOff>
        </xdr:from>
        <xdr:to>
          <xdr:col>11</xdr:col>
          <xdr:colOff>480060</xdr:colOff>
          <xdr:row>652</xdr:row>
          <xdr:rowOff>137160</xdr:rowOff>
        </xdr:to>
        <xdr:sp macro="" textlink="">
          <xdr:nvSpPr>
            <xdr:cNvPr id="1898" name="Group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1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650</xdr:row>
          <xdr:rowOff>152400</xdr:rowOff>
        </xdr:from>
        <xdr:to>
          <xdr:col>7</xdr:col>
          <xdr:colOff>60960</xdr:colOff>
          <xdr:row>651</xdr:row>
          <xdr:rowOff>121920</xdr:rowOff>
        </xdr:to>
        <xdr:sp macro="" textlink="">
          <xdr:nvSpPr>
            <xdr:cNvPr id="1899" name="Option Button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1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651</xdr:row>
          <xdr:rowOff>137160</xdr:rowOff>
        </xdr:from>
        <xdr:to>
          <xdr:col>8</xdr:col>
          <xdr:colOff>274320</xdr:colOff>
          <xdr:row>652</xdr:row>
          <xdr:rowOff>106680</xdr:rowOff>
        </xdr:to>
        <xdr:sp macro="" textlink="">
          <xdr:nvSpPr>
            <xdr:cNvPr id="1900" name="Option Button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1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685</xdr:row>
          <xdr:rowOff>121920</xdr:rowOff>
        </xdr:from>
        <xdr:to>
          <xdr:col>11</xdr:col>
          <xdr:colOff>495300</xdr:colOff>
          <xdr:row>687</xdr:row>
          <xdr:rowOff>144780</xdr:rowOff>
        </xdr:to>
        <xdr:sp macro="" textlink="">
          <xdr:nvSpPr>
            <xdr:cNvPr id="1901" name="Group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1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685</xdr:row>
          <xdr:rowOff>160020</xdr:rowOff>
        </xdr:from>
        <xdr:to>
          <xdr:col>7</xdr:col>
          <xdr:colOff>60960</xdr:colOff>
          <xdr:row>686</xdr:row>
          <xdr:rowOff>137160</xdr:rowOff>
        </xdr:to>
        <xdr:sp macro="" textlink="">
          <xdr:nvSpPr>
            <xdr:cNvPr id="1902" name="Option Button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1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686</xdr:row>
          <xdr:rowOff>144780</xdr:rowOff>
        </xdr:from>
        <xdr:to>
          <xdr:col>8</xdr:col>
          <xdr:colOff>274320</xdr:colOff>
          <xdr:row>687</xdr:row>
          <xdr:rowOff>114300</xdr:rowOff>
        </xdr:to>
        <xdr:sp macro="" textlink="">
          <xdr:nvSpPr>
            <xdr:cNvPr id="1903" name="Option Button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1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710</xdr:row>
          <xdr:rowOff>106680</xdr:rowOff>
        </xdr:from>
        <xdr:to>
          <xdr:col>11</xdr:col>
          <xdr:colOff>480060</xdr:colOff>
          <xdr:row>712</xdr:row>
          <xdr:rowOff>121920</xdr:rowOff>
        </xdr:to>
        <xdr:sp macro="" textlink="">
          <xdr:nvSpPr>
            <xdr:cNvPr id="1904" name="Group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1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710</xdr:row>
          <xdr:rowOff>137160</xdr:rowOff>
        </xdr:from>
        <xdr:to>
          <xdr:col>7</xdr:col>
          <xdr:colOff>60960</xdr:colOff>
          <xdr:row>711</xdr:row>
          <xdr:rowOff>106680</xdr:rowOff>
        </xdr:to>
        <xdr:sp macro="" textlink="">
          <xdr:nvSpPr>
            <xdr:cNvPr id="1905" name="Option Button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1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711</xdr:row>
          <xdr:rowOff>114300</xdr:rowOff>
        </xdr:from>
        <xdr:to>
          <xdr:col>8</xdr:col>
          <xdr:colOff>274320</xdr:colOff>
          <xdr:row>712</xdr:row>
          <xdr:rowOff>83820</xdr:rowOff>
        </xdr:to>
        <xdr:sp macro="" textlink="">
          <xdr:nvSpPr>
            <xdr:cNvPr id="1906" name="Option Button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1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736</xdr:row>
          <xdr:rowOff>38100</xdr:rowOff>
        </xdr:from>
        <xdr:to>
          <xdr:col>9</xdr:col>
          <xdr:colOff>251460</xdr:colOff>
          <xdr:row>737</xdr:row>
          <xdr:rowOff>7620</xdr:rowOff>
        </xdr:to>
        <xdr:sp macro="" textlink="">
          <xdr:nvSpPr>
            <xdr:cNvPr id="1914" name="Option Button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1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Não se aplica, pois atualmente a Unimed não utiliza redes sociais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750</xdr:row>
          <xdr:rowOff>76200</xdr:rowOff>
        </xdr:from>
        <xdr:to>
          <xdr:col>11</xdr:col>
          <xdr:colOff>495300</xdr:colOff>
          <xdr:row>752</xdr:row>
          <xdr:rowOff>99060</xdr:rowOff>
        </xdr:to>
        <xdr:sp macro="" textlink="">
          <xdr:nvSpPr>
            <xdr:cNvPr id="1918" name="Group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1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750</xdr:row>
          <xdr:rowOff>106680</xdr:rowOff>
        </xdr:from>
        <xdr:to>
          <xdr:col>7</xdr:col>
          <xdr:colOff>60960</xdr:colOff>
          <xdr:row>751</xdr:row>
          <xdr:rowOff>76200</xdr:rowOff>
        </xdr:to>
        <xdr:sp macro="" textlink="">
          <xdr:nvSpPr>
            <xdr:cNvPr id="1919" name="Option Button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1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751</xdr:row>
          <xdr:rowOff>83820</xdr:rowOff>
        </xdr:from>
        <xdr:to>
          <xdr:col>8</xdr:col>
          <xdr:colOff>274320</xdr:colOff>
          <xdr:row>752</xdr:row>
          <xdr:rowOff>60960</xdr:rowOff>
        </xdr:to>
        <xdr:sp macro="" textlink="">
          <xdr:nvSpPr>
            <xdr:cNvPr id="1920" name="Option Button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1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852</xdr:row>
          <xdr:rowOff>45720</xdr:rowOff>
        </xdr:from>
        <xdr:to>
          <xdr:col>11</xdr:col>
          <xdr:colOff>495300</xdr:colOff>
          <xdr:row>854</xdr:row>
          <xdr:rowOff>68580</xdr:rowOff>
        </xdr:to>
        <xdr:sp macro="" textlink="">
          <xdr:nvSpPr>
            <xdr:cNvPr id="1921" name="Group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1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852</xdr:row>
          <xdr:rowOff>76200</xdr:rowOff>
        </xdr:from>
        <xdr:to>
          <xdr:col>7</xdr:col>
          <xdr:colOff>60960</xdr:colOff>
          <xdr:row>853</xdr:row>
          <xdr:rowOff>45720</xdr:rowOff>
        </xdr:to>
        <xdr:sp macro="" textlink="">
          <xdr:nvSpPr>
            <xdr:cNvPr id="1922" name="Option Button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1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853</xdr:row>
          <xdr:rowOff>60960</xdr:rowOff>
        </xdr:from>
        <xdr:to>
          <xdr:col>8</xdr:col>
          <xdr:colOff>274320</xdr:colOff>
          <xdr:row>854</xdr:row>
          <xdr:rowOff>30480</xdr:rowOff>
        </xdr:to>
        <xdr:sp macro="" textlink="">
          <xdr:nvSpPr>
            <xdr:cNvPr id="1923" name="Option Button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1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760</xdr:row>
          <xdr:rowOff>76200</xdr:rowOff>
        </xdr:from>
        <xdr:to>
          <xdr:col>11</xdr:col>
          <xdr:colOff>495300</xdr:colOff>
          <xdr:row>762</xdr:row>
          <xdr:rowOff>99060</xdr:rowOff>
        </xdr:to>
        <xdr:sp macro="" textlink="">
          <xdr:nvSpPr>
            <xdr:cNvPr id="1924" name="Group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1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760</xdr:row>
          <xdr:rowOff>106680</xdr:rowOff>
        </xdr:from>
        <xdr:to>
          <xdr:col>7</xdr:col>
          <xdr:colOff>60960</xdr:colOff>
          <xdr:row>761</xdr:row>
          <xdr:rowOff>76200</xdr:rowOff>
        </xdr:to>
        <xdr:sp macro="" textlink="">
          <xdr:nvSpPr>
            <xdr:cNvPr id="1925" name="Option Button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1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761</xdr:row>
          <xdr:rowOff>83820</xdr:rowOff>
        </xdr:from>
        <xdr:to>
          <xdr:col>8</xdr:col>
          <xdr:colOff>274320</xdr:colOff>
          <xdr:row>762</xdr:row>
          <xdr:rowOff>60960</xdr:rowOff>
        </xdr:to>
        <xdr:sp macro="" textlink="">
          <xdr:nvSpPr>
            <xdr:cNvPr id="1926" name="Option Button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1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771</xdr:row>
          <xdr:rowOff>99060</xdr:rowOff>
        </xdr:from>
        <xdr:to>
          <xdr:col>11</xdr:col>
          <xdr:colOff>495300</xdr:colOff>
          <xdr:row>773</xdr:row>
          <xdr:rowOff>114300</xdr:rowOff>
        </xdr:to>
        <xdr:sp macro="" textlink="">
          <xdr:nvSpPr>
            <xdr:cNvPr id="1927" name="Group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1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771</xdr:row>
          <xdr:rowOff>137160</xdr:rowOff>
        </xdr:from>
        <xdr:to>
          <xdr:col>7</xdr:col>
          <xdr:colOff>60960</xdr:colOff>
          <xdr:row>772</xdr:row>
          <xdr:rowOff>106680</xdr:rowOff>
        </xdr:to>
        <xdr:sp macro="" textlink="">
          <xdr:nvSpPr>
            <xdr:cNvPr id="1928" name="Option Button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1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772</xdr:row>
          <xdr:rowOff>114300</xdr:rowOff>
        </xdr:from>
        <xdr:to>
          <xdr:col>8</xdr:col>
          <xdr:colOff>274320</xdr:colOff>
          <xdr:row>773</xdr:row>
          <xdr:rowOff>83820</xdr:rowOff>
        </xdr:to>
        <xdr:sp macro="" textlink="">
          <xdr:nvSpPr>
            <xdr:cNvPr id="1929" name="Option Button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1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788</xdr:row>
          <xdr:rowOff>60960</xdr:rowOff>
        </xdr:from>
        <xdr:to>
          <xdr:col>11</xdr:col>
          <xdr:colOff>495300</xdr:colOff>
          <xdr:row>790</xdr:row>
          <xdr:rowOff>76200</xdr:rowOff>
        </xdr:to>
        <xdr:sp macro="" textlink="">
          <xdr:nvSpPr>
            <xdr:cNvPr id="1930" name="Group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1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788</xdr:row>
          <xdr:rowOff>99060</xdr:rowOff>
        </xdr:from>
        <xdr:to>
          <xdr:col>7</xdr:col>
          <xdr:colOff>60960</xdr:colOff>
          <xdr:row>789</xdr:row>
          <xdr:rowOff>68580</xdr:rowOff>
        </xdr:to>
        <xdr:sp macro="" textlink="">
          <xdr:nvSpPr>
            <xdr:cNvPr id="1931" name="Option Button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1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789</xdr:row>
          <xdr:rowOff>76200</xdr:rowOff>
        </xdr:from>
        <xdr:to>
          <xdr:col>8</xdr:col>
          <xdr:colOff>274320</xdr:colOff>
          <xdr:row>790</xdr:row>
          <xdr:rowOff>45720</xdr:rowOff>
        </xdr:to>
        <xdr:sp macro="" textlink="">
          <xdr:nvSpPr>
            <xdr:cNvPr id="1932" name="Option Button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1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867</xdr:row>
          <xdr:rowOff>106680</xdr:rowOff>
        </xdr:from>
        <xdr:to>
          <xdr:col>11</xdr:col>
          <xdr:colOff>495300</xdr:colOff>
          <xdr:row>869</xdr:row>
          <xdr:rowOff>121920</xdr:rowOff>
        </xdr:to>
        <xdr:sp macro="" textlink="">
          <xdr:nvSpPr>
            <xdr:cNvPr id="1933" name="Group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1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867</xdr:row>
          <xdr:rowOff>144780</xdr:rowOff>
        </xdr:from>
        <xdr:to>
          <xdr:col>7</xdr:col>
          <xdr:colOff>60960</xdr:colOff>
          <xdr:row>868</xdr:row>
          <xdr:rowOff>114300</xdr:rowOff>
        </xdr:to>
        <xdr:sp macro="" textlink="">
          <xdr:nvSpPr>
            <xdr:cNvPr id="1934" name="Option Button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1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868</xdr:row>
          <xdr:rowOff>121920</xdr:rowOff>
        </xdr:from>
        <xdr:to>
          <xdr:col>8</xdr:col>
          <xdr:colOff>274320</xdr:colOff>
          <xdr:row>869</xdr:row>
          <xdr:rowOff>99060</xdr:rowOff>
        </xdr:to>
        <xdr:sp macro="" textlink="">
          <xdr:nvSpPr>
            <xdr:cNvPr id="1935" name="Option Button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1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886</xdr:row>
          <xdr:rowOff>190500</xdr:rowOff>
        </xdr:from>
        <xdr:to>
          <xdr:col>11</xdr:col>
          <xdr:colOff>495300</xdr:colOff>
          <xdr:row>889</xdr:row>
          <xdr:rowOff>22860</xdr:rowOff>
        </xdr:to>
        <xdr:sp macro="" textlink="">
          <xdr:nvSpPr>
            <xdr:cNvPr id="1936" name="Group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1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887</xdr:row>
          <xdr:rowOff>38100</xdr:rowOff>
        </xdr:from>
        <xdr:to>
          <xdr:col>7</xdr:col>
          <xdr:colOff>60960</xdr:colOff>
          <xdr:row>888</xdr:row>
          <xdr:rowOff>7620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1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888</xdr:row>
          <xdr:rowOff>7620</xdr:rowOff>
        </xdr:from>
        <xdr:to>
          <xdr:col>8</xdr:col>
          <xdr:colOff>274320</xdr:colOff>
          <xdr:row>888</xdr:row>
          <xdr:rowOff>175260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1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899</xdr:row>
          <xdr:rowOff>30480</xdr:rowOff>
        </xdr:from>
        <xdr:to>
          <xdr:col>11</xdr:col>
          <xdr:colOff>495300</xdr:colOff>
          <xdr:row>901</xdr:row>
          <xdr:rowOff>45720</xdr:rowOff>
        </xdr:to>
        <xdr:sp macro="" textlink="">
          <xdr:nvSpPr>
            <xdr:cNvPr id="1939" name="Group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1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899</xdr:row>
          <xdr:rowOff>68580</xdr:rowOff>
        </xdr:from>
        <xdr:to>
          <xdr:col>7</xdr:col>
          <xdr:colOff>60960</xdr:colOff>
          <xdr:row>900</xdr:row>
          <xdr:rowOff>38100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1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900</xdr:row>
          <xdr:rowOff>45720</xdr:rowOff>
        </xdr:from>
        <xdr:to>
          <xdr:col>8</xdr:col>
          <xdr:colOff>274320</xdr:colOff>
          <xdr:row>901</xdr:row>
          <xdr:rowOff>22860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1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910</xdr:row>
          <xdr:rowOff>60960</xdr:rowOff>
        </xdr:from>
        <xdr:to>
          <xdr:col>11</xdr:col>
          <xdr:colOff>495300</xdr:colOff>
          <xdr:row>912</xdr:row>
          <xdr:rowOff>76200</xdr:rowOff>
        </xdr:to>
        <xdr:sp macro="" textlink="">
          <xdr:nvSpPr>
            <xdr:cNvPr id="1942" name="Group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1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910</xdr:row>
          <xdr:rowOff>99060</xdr:rowOff>
        </xdr:from>
        <xdr:to>
          <xdr:col>7</xdr:col>
          <xdr:colOff>60960</xdr:colOff>
          <xdr:row>911</xdr:row>
          <xdr:rowOff>68580</xdr:rowOff>
        </xdr:to>
        <xdr:sp macro="" textlink="">
          <xdr:nvSpPr>
            <xdr:cNvPr id="1943" name="Option Button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1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911</xdr:row>
          <xdr:rowOff>76200</xdr:rowOff>
        </xdr:from>
        <xdr:to>
          <xdr:col>8</xdr:col>
          <xdr:colOff>274320</xdr:colOff>
          <xdr:row>912</xdr:row>
          <xdr:rowOff>45720</xdr:rowOff>
        </xdr:to>
        <xdr:sp macro="" textlink="">
          <xdr:nvSpPr>
            <xdr:cNvPr id="1944" name="Option Button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1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920</xdr:row>
          <xdr:rowOff>45720</xdr:rowOff>
        </xdr:from>
        <xdr:to>
          <xdr:col>11</xdr:col>
          <xdr:colOff>495300</xdr:colOff>
          <xdr:row>922</xdr:row>
          <xdr:rowOff>68580</xdr:rowOff>
        </xdr:to>
        <xdr:sp macro="" textlink="">
          <xdr:nvSpPr>
            <xdr:cNvPr id="1945" name="Group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1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920</xdr:row>
          <xdr:rowOff>83820</xdr:rowOff>
        </xdr:from>
        <xdr:to>
          <xdr:col>7</xdr:col>
          <xdr:colOff>60960</xdr:colOff>
          <xdr:row>921</xdr:row>
          <xdr:rowOff>60960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1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921</xdr:row>
          <xdr:rowOff>68580</xdr:rowOff>
        </xdr:from>
        <xdr:to>
          <xdr:col>8</xdr:col>
          <xdr:colOff>274320</xdr:colOff>
          <xdr:row>922</xdr:row>
          <xdr:rowOff>38100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1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933</xdr:row>
          <xdr:rowOff>45720</xdr:rowOff>
        </xdr:from>
        <xdr:to>
          <xdr:col>11</xdr:col>
          <xdr:colOff>495300</xdr:colOff>
          <xdr:row>936</xdr:row>
          <xdr:rowOff>45720</xdr:rowOff>
        </xdr:to>
        <xdr:sp macro="" textlink="">
          <xdr:nvSpPr>
            <xdr:cNvPr id="1948" name="Group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1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933</xdr:row>
          <xdr:rowOff>83820</xdr:rowOff>
        </xdr:from>
        <xdr:to>
          <xdr:col>11</xdr:col>
          <xdr:colOff>304800</xdr:colOff>
          <xdr:row>934</xdr:row>
          <xdr:rowOff>60960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1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Possui uma área ou profissional dedicados integralmente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934</xdr:row>
          <xdr:rowOff>68580</xdr:rowOff>
        </xdr:from>
        <xdr:to>
          <xdr:col>11</xdr:col>
          <xdr:colOff>441960</xdr:colOff>
          <xdr:row>935</xdr:row>
          <xdr:rowOff>38100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1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Possui profissional, porém com outras funções e atribuições de cargo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935</xdr:row>
          <xdr:rowOff>45720</xdr:rowOff>
        </xdr:from>
        <xdr:to>
          <xdr:col>11</xdr:col>
          <xdr:colOff>441960</xdr:colOff>
          <xdr:row>936</xdr:row>
          <xdr:rowOff>22860</xdr:rowOff>
        </xdr:to>
        <xdr:sp macro="" textlink="">
          <xdr:nvSpPr>
            <xdr:cNvPr id="1952" name="Option Button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1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Não possui área ou profissional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943</xdr:row>
          <xdr:rowOff>45720</xdr:rowOff>
        </xdr:from>
        <xdr:to>
          <xdr:col>11</xdr:col>
          <xdr:colOff>495300</xdr:colOff>
          <xdr:row>945</xdr:row>
          <xdr:rowOff>68580</xdr:rowOff>
        </xdr:to>
        <xdr:sp macro="" textlink="">
          <xdr:nvSpPr>
            <xdr:cNvPr id="1953" name="Group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1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943</xdr:row>
          <xdr:rowOff>83820</xdr:rowOff>
        </xdr:from>
        <xdr:to>
          <xdr:col>7</xdr:col>
          <xdr:colOff>60960</xdr:colOff>
          <xdr:row>944</xdr:row>
          <xdr:rowOff>60960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1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944</xdr:row>
          <xdr:rowOff>68580</xdr:rowOff>
        </xdr:from>
        <xdr:to>
          <xdr:col>8</xdr:col>
          <xdr:colOff>274320</xdr:colOff>
          <xdr:row>945</xdr:row>
          <xdr:rowOff>38100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1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968</xdr:row>
          <xdr:rowOff>175260</xdr:rowOff>
        </xdr:from>
        <xdr:to>
          <xdr:col>11</xdr:col>
          <xdr:colOff>495300</xdr:colOff>
          <xdr:row>971</xdr:row>
          <xdr:rowOff>0</xdr:rowOff>
        </xdr:to>
        <xdr:sp macro="" textlink="">
          <xdr:nvSpPr>
            <xdr:cNvPr id="1956" name="Group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1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969</xdr:row>
          <xdr:rowOff>22860</xdr:rowOff>
        </xdr:from>
        <xdr:to>
          <xdr:col>7</xdr:col>
          <xdr:colOff>60960</xdr:colOff>
          <xdr:row>969</xdr:row>
          <xdr:rowOff>182880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1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970</xdr:row>
          <xdr:rowOff>0</xdr:rowOff>
        </xdr:from>
        <xdr:to>
          <xdr:col>8</xdr:col>
          <xdr:colOff>274320</xdr:colOff>
          <xdr:row>970</xdr:row>
          <xdr:rowOff>160020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1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973</xdr:row>
          <xdr:rowOff>68580</xdr:rowOff>
        </xdr:from>
        <xdr:to>
          <xdr:col>11</xdr:col>
          <xdr:colOff>495300</xdr:colOff>
          <xdr:row>975</xdr:row>
          <xdr:rowOff>83820</xdr:rowOff>
        </xdr:to>
        <xdr:sp macro="" textlink="">
          <xdr:nvSpPr>
            <xdr:cNvPr id="1959" name="Group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1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973</xdr:row>
          <xdr:rowOff>106680</xdr:rowOff>
        </xdr:from>
        <xdr:to>
          <xdr:col>8</xdr:col>
          <xdr:colOff>68580</xdr:colOff>
          <xdr:row>974</xdr:row>
          <xdr:rowOff>76200</xdr:rowOff>
        </xdr:to>
        <xdr:sp macro="" textlink="">
          <xdr:nvSpPr>
            <xdr:cNvPr id="1960" name="Option Button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Possui um programa formal e estruturado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974</xdr:row>
          <xdr:rowOff>83820</xdr:rowOff>
        </xdr:from>
        <xdr:to>
          <xdr:col>11</xdr:col>
          <xdr:colOff>335280</xdr:colOff>
          <xdr:row>975</xdr:row>
          <xdr:rowOff>60960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1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 possui um programa, porém realiza ações de educação e formação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984</xdr:row>
          <xdr:rowOff>106680</xdr:rowOff>
        </xdr:from>
        <xdr:to>
          <xdr:col>11</xdr:col>
          <xdr:colOff>495300</xdr:colOff>
          <xdr:row>987</xdr:row>
          <xdr:rowOff>106680</xdr:rowOff>
        </xdr:to>
        <xdr:sp macro="" textlink="">
          <xdr:nvSpPr>
            <xdr:cNvPr id="1962" name="Group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1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984</xdr:row>
          <xdr:rowOff>144780</xdr:rowOff>
        </xdr:from>
        <xdr:to>
          <xdr:col>11</xdr:col>
          <xdr:colOff>251460</xdr:colOff>
          <xdr:row>985</xdr:row>
          <xdr:rowOff>114300</xdr:rowOff>
        </xdr:to>
        <xdr:sp macro="" textlink="">
          <xdr:nvSpPr>
            <xdr:cNvPr id="1963" name="Option Button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Sim, de forma contínua para todos os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985</xdr:row>
          <xdr:rowOff>121920</xdr:rowOff>
        </xdr:from>
        <xdr:to>
          <xdr:col>11</xdr:col>
          <xdr:colOff>335280</xdr:colOff>
          <xdr:row>986</xdr:row>
          <xdr:rowOff>99060</xdr:rowOff>
        </xdr:to>
        <xdr:sp macro="" textlink="">
          <xdr:nvSpPr>
            <xdr:cNvPr id="1964" name="Option Button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1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Sim, de forma contínua para parte dos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986</xdr:row>
          <xdr:rowOff>106680</xdr:rowOff>
        </xdr:from>
        <xdr:to>
          <xdr:col>11</xdr:col>
          <xdr:colOff>342900</xdr:colOff>
          <xdr:row>987</xdr:row>
          <xdr:rowOff>76200</xdr:rowOff>
        </xdr:to>
        <xdr:sp macro="" textlink="">
          <xdr:nvSpPr>
            <xdr:cNvPr id="1965" name="Option Button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1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Só promovemos a educação cooperativista no momento da admissão/integração do cooperado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997</xdr:row>
          <xdr:rowOff>83820</xdr:rowOff>
        </xdr:from>
        <xdr:to>
          <xdr:col>11</xdr:col>
          <xdr:colOff>495300</xdr:colOff>
          <xdr:row>999</xdr:row>
          <xdr:rowOff>106680</xdr:rowOff>
        </xdr:to>
        <xdr:sp macro="" textlink="">
          <xdr:nvSpPr>
            <xdr:cNvPr id="1966" name="Group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997</xdr:row>
          <xdr:rowOff>121920</xdr:rowOff>
        </xdr:from>
        <xdr:to>
          <xdr:col>7</xdr:col>
          <xdr:colOff>60960</xdr:colOff>
          <xdr:row>998</xdr:row>
          <xdr:rowOff>99060</xdr:rowOff>
        </xdr:to>
        <xdr:sp macro="" textlink="">
          <xdr:nvSpPr>
            <xdr:cNvPr id="1967" name="Option Button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1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998</xdr:row>
          <xdr:rowOff>106680</xdr:rowOff>
        </xdr:from>
        <xdr:to>
          <xdr:col>8</xdr:col>
          <xdr:colOff>274320</xdr:colOff>
          <xdr:row>999</xdr:row>
          <xdr:rowOff>76200</xdr:rowOff>
        </xdr:to>
        <xdr:sp macro="" textlink="">
          <xdr:nvSpPr>
            <xdr:cNvPr id="1968" name="Option Button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1018</xdr:row>
          <xdr:rowOff>68580</xdr:rowOff>
        </xdr:from>
        <xdr:to>
          <xdr:col>11</xdr:col>
          <xdr:colOff>495300</xdr:colOff>
          <xdr:row>1021</xdr:row>
          <xdr:rowOff>106680</xdr:rowOff>
        </xdr:to>
        <xdr:sp macro="" textlink="">
          <xdr:nvSpPr>
            <xdr:cNvPr id="1969" name="Group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1018</xdr:row>
          <xdr:rowOff>106680</xdr:rowOff>
        </xdr:from>
        <xdr:to>
          <xdr:col>7</xdr:col>
          <xdr:colOff>60960</xdr:colOff>
          <xdr:row>1019</xdr:row>
          <xdr:rowOff>76200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1019</xdr:row>
          <xdr:rowOff>83820</xdr:rowOff>
        </xdr:from>
        <xdr:to>
          <xdr:col>11</xdr:col>
          <xdr:colOff>22860</xdr:colOff>
          <xdr:row>1021</xdr:row>
          <xdr:rowOff>68580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Não. A prestação de contas do exercício social é apresentada aos cooperados somente na Assembleia Geral Ordinária (AGO)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1051</xdr:row>
          <xdr:rowOff>45720</xdr:rowOff>
        </xdr:from>
        <xdr:to>
          <xdr:col>11</xdr:col>
          <xdr:colOff>495300</xdr:colOff>
          <xdr:row>1053</xdr:row>
          <xdr:rowOff>68580</xdr:rowOff>
        </xdr:to>
        <xdr:sp macro="" textlink="">
          <xdr:nvSpPr>
            <xdr:cNvPr id="1975" name="Group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1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1051</xdr:row>
          <xdr:rowOff>83820</xdr:rowOff>
        </xdr:from>
        <xdr:to>
          <xdr:col>7</xdr:col>
          <xdr:colOff>60960</xdr:colOff>
          <xdr:row>1052</xdr:row>
          <xdr:rowOff>60960</xdr:rowOff>
        </xdr:to>
        <xdr:sp macro="" textlink="">
          <xdr:nvSpPr>
            <xdr:cNvPr id="1976" name="Option Button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1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1052</xdr:row>
          <xdr:rowOff>68580</xdr:rowOff>
        </xdr:from>
        <xdr:to>
          <xdr:col>8</xdr:col>
          <xdr:colOff>274320</xdr:colOff>
          <xdr:row>1053</xdr:row>
          <xdr:rowOff>38100</xdr:rowOff>
        </xdr:to>
        <xdr:sp macro="" textlink="">
          <xdr:nvSpPr>
            <xdr:cNvPr id="1977" name="Option Button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1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1062</xdr:row>
          <xdr:rowOff>0</xdr:rowOff>
        </xdr:from>
        <xdr:to>
          <xdr:col>11</xdr:col>
          <xdr:colOff>495300</xdr:colOff>
          <xdr:row>1064</xdr:row>
          <xdr:rowOff>22860</xdr:rowOff>
        </xdr:to>
        <xdr:sp macro="" textlink="">
          <xdr:nvSpPr>
            <xdr:cNvPr id="1978" name="Group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1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1062</xdr:row>
          <xdr:rowOff>38100</xdr:rowOff>
        </xdr:from>
        <xdr:to>
          <xdr:col>7</xdr:col>
          <xdr:colOff>60960</xdr:colOff>
          <xdr:row>1063</xdr:row>
          <xdr:rowOff>7620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1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1063</xdr:row>
          <xdr:rowOff>22860</xdr:rowOff>
        </xdr:from>
        <xdr:to>
          <xdr:col>8</xdr:col>
          <xdr:colOff>274320</xdr:colOff>
          <xdr:row>1063</xdr:row>
          <xdr:rowOff>182880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1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1107</xdr:row>
          <xdr:rowOff>60960</xdr:rowOff>
        </xdr:from>
        <xdr:to>
          <xdr:col>11</xdr:col>
          <xdr:colOff>495300</xdr:colOff>
          <xdr:row>1109</xdr:row>
          <xdr:rowOff>76200</xdr:rowOff>
        </xdr:to>
        <xdr:sp macro="" textlink="">
          <xdr:nvSpPr>
            <xdr:cNvPr id="1984" name="Group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1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1107</xdr:row>
          <xdr:rowOff>99060</xdr:rowOff>
        </xdr:from>
        <xdr:to>
          <xdr:col>7</xdr:col>
          <xdr:colOff>60960</xdr:colOff>
          <xdr:row>1108</xdr:row>
          <xdr:rowOff>68580</xdr:rowOff>
        </xdr:to>
        <xdr:sp macro="" textlink="">
          <xdr:nvSpPr>
            <xdr:cNvPr id="1985" name="Option Button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1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1108</xdr:row>
          <xdr:rowOff>76200</xdr:rowOff>
        </xdr:from>
        <xdr:to>
          <xdr:col>8</xdr:col>
          <xdr:colOff>274320</xdr:colOff>
          <xdr:row>1109</xdr:row>
          <xdr:rowOff>45720</xdr:rowOff>
        </xdr:to>
        <xdr:sp macro="" textlink="">
          <xdr:nvSpPr>
            <xdr:cNvPr id="1986" name="Option Button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1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1126</xdr:row>
          <xdr:rowOff>7620</xdr:rowOff>
        </xdr:from>
        <xdr:to>
          <xdr:col>11</xdr:col>
          <xdr:colOff>495300</xdr:colOff>
          <xdr:row>1128</xdr:row>
          <xdr:rowOff>30480</xdr:rowOff>
        </xdr:to>
        <xdr:sp macro="" textlink="">
          <xdr:nvSpPr>
            <xdr:cNvPr id="1987" name="Group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1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1126</xdr:row>
          <xdr:rowOff>45720</xdr:rowOff>
        </xdr:from>
        <xdr:to>
          <xdr:col>7</xdr:col>
          <xdr:colOff>60960</xdr:colOff>
          <xdr:row>1127</xdr:row>
          <xdr:rowOff>22860</xdr:rowOff>
        </xdr:to>
        <xdr:sp macro="" textlink="">
          <xdr:nvSpPr>
            <xdr:cNvPr id="1988" name="Option Button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1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1127</xdr:row>
          <xdr:rowOff>30480</xdr:rowOff>
        </xdr:from>
        <xdr:to>
          <xdr:col>8</xdr:col>
          <xdr:colOff>274320</xdr:colOff>
          <xdr:row>1128</xdr:row>
          <xdr:rowOff>0</xdr:rowOff>
        </xdr:to>
        <xdr:sp macro="" textlink="">
          <xdr:nvSpPr>
            <xdr:cNvPr id="1989" name="Option Button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1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1131</xdr:row>
          <xdr:rowOff>182880</xdr:rowOff>
        </xdr:from>
        <xdr:to>
          <xdr:col>11</xdr:col>
          <xdr:colOff>495300</xdr:colOff>
          <xdr:row>1134</xdr:row>
          <xdr:rowOff>7620</xdr:rowOff>
        </xdr:to>
        <xdr:sp macro="" textlink="">
          <xdr:nvSpPr>
            <xdr:cNvPr id="1990" name="Group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1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1132</xdr:row>
          <xdr:rowOff>30480</xdr:rowOff>
        </xdr:from>
        <xdr:to>
          <xdr:col>7</xdr:col>
          <xdr:colOff>60960</xdr:colOff>
          <xdr:row>1133</xdr:row>
          <xdr:rowOff>0</xdr:rowOff>
        </xdr:to>
        <xdr:sp macro="" textlink="">
          <xdr:nvSpPr>
            <xdr:cNvPr id="1991" name="Option Button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1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1133</xdr:row>
          <xdr:rowOff>7620</xdr:rowOff>
        </xdr:from>
        <xdr:to>
          <xdr:col>8</xdr:col>
          <xdr:colOff>274320</xdr:colOff>
          <xdr:row>1133</xdr:row>
          <xdr:rowOff>175260</xdr:rowOff>
        </xdr:to>
        <xdr:sp macro="" textlink="">
          <xdr:nvSpPr>
            <xdr:cNvPr id="1992" name="Option Button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1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1142</xdr:row>
          <xdr:rowOff>45720</xdr:rowOff>
        </xdr:from>
        <xdr:to>
          <xdr:col>11</xdr:col>
          <xdr:colOff>495300</xdr:colOff>
          <xdr:row>1144</xdr:row>
          <xdr:rowOff>68580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1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1142</xdr:row>
          <xdr:rowOff>83820</xdr:rowOff>
        </xdr:from>
        <xdr:to>
          <xdr:col>7</xdr:col>
          <xdr:colOff>60960</xdr:colOff>
          <xdr:row>1143</xdr:row>
          <xdr:rowOff>60960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1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1143</xdr:row>
          <xdr:rowOff>68580</xdr:rowOff>
        </xdr:from>
        <xdr:to>
          <xdr:col>8</xdr:col>
          <xdr:colOff>274320</xdr:colOff>
          <xdr:row>1144</xdr:row>
          <xdr:rowOff>38100</xdr:rowOff>
        </xdr:to>
        <xdr:sp macro="" textlink="">
          <xdr:nvSpPr>
            <xdr:cNvPr id="1995" name="Option Button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1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1179</xdr:row>
          <xdr:rowOff>152400</xdr:rowOff>
        </xdr:from>
        <xdr:to>
          <xdr:col>11</xdr:col>
          <xdr:colOff>495300</xdr:colOff>
          <xdr:row>1181</xdr:row>
          <xdr:rowOff>175260</xdr:rowOff>
        </xdr:to>
        <xdr:sp macro="" textlink="">
          <xdr:nvSpPr>
            <xdr:cNvPr id="1996" name="Group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1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1180</xdr:row>
          <xdr:rowOff>0</xdr:rowOff>
        </xdr:from>
        <xdr:to>
          <xdr:col>7</xdr:col>
          <xdr:colOff>60960</xdr:colOff>
          <xdr:row>1180</xdr:row>
          <xdr:rowOff>160020</xdr:rowOff>
        </xdr:to>
        <xdr:sp macro="" textlink="">
          <xdr:nvSpPr>
            <xdr:cNvPr id="1997" name="Option Button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1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1180</xdr:row>
          <xdr:rowOff>175260</xdr:rowOff>
        </xdr:from>
        <xdr:to>
          <xdr:col>8</xdr:col>
          <xdr:colOff>274320</xdr:colOff>
          <xdr:row>1181</xdr:row>
          <xdr:rowOff>144780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1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1185</xdr:row>
          <xdr:rowOff>38100</xdr:rowOff>
        </xdr:from>
        <xdr:to>
          <xdr:col>11</xdr:col>
          <xdr:colOff>495300</xdr:colOff>
          <xdr:row>1187</xdr:row>
          <xdr:rowOff>60960</xdr:rowOff>
        </xdr:to>
        <xdr:sp macro="" textlink="">
          <xdr:nvSpPr>
            <xdr:cNvPr id="1999" name="Group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1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1185</xdr:row>
          <xdr:rowOff>76200</xdr:rowOff>
        </xdr:from>
        <xdr:to>
          <xdr:col>7</xdr:col>
          <xdr:colOff>60960</xdr:colOff>
          <xdr:row>1186</xdr:row>
          <xdr:rowOff>45720</xdr:rowOff>
        </xdr:to>
        <xdr:sp macro="" textlink="">
          <xdr:nvSpPr>
            <xdr:cNvPr id="2000" name="Option Button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1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1186</xdr:row>
          <xdr:rowOff>60960</xdr:rowOff>
        </xdr:from>
        <xdr:to>
          <xdr:col>8</xdr:col>
          <xdr:colOff>274320</xdr:colOff>
          <xdr:row>1187</xdr:row>
          <xdr:rowOff>30480</xdr:rowOff>
        </xdr:to>
        <xdr:sp macro="" textlink="">
          <xdr:nvSpPr>
            <xdr:cNvPr id="2001" name="Option Button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1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1253</xdr:row>
          <xdr:rowOff>38100</xdr:rowOff>
        </xdr:from>
        <xdr:to>
          <xdr:col>11</xdr:col>
          <xdr:colOff>495300</xdr:colOff>
          <xdr:row>1255</xdr:row>
          <xdr:rowOff>60960</xdr:rowOff>
        </xdr:to>
        <xdr:sp macro="" textlink="">
          <xdr:nvSpPr>
            <xdr:cNvPr id="2009" name="Group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1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1253</xdr:row>
          <xdr:rowOff>76200</xdr:rowOff>
        </xdr:from>
        <xdr:to>
          <xdr:col>7</xdr:col>
          <xdr:colOff>60960</xdr:colOff>
          <xdr:row>1254</xdr:row>
          <xdr:rowOff>45720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1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1254</xdr:row>
          <xdr:rowOff>60960</xdr:rowOff>
        </xdr:from>
        <xdr:to>
          <xdr:col>8</xdr:col>
          <xdr:colOff>274320</xdr:colOff>
          <xdr:row>1255</xdr:row>
          <xdr:rowOff>30480</xdr:rowOff>
        </xdr:to>
        <xdr:sp macro="" textlink="">
          <xdr:nvSpPr>
            <xdr:cNvPr id="2011" name="Option Button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1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1257</xdr:row>
          <xdr:rowOff>60960</xdr:rowOff>
        </xdr:from>
        <xdr:to>
          <xdr:col>11</xdr:col>
          <xdr:colOff>495300</xdr:colOff>
          <xdr:row>1259</xdr:row>
          <xdr:rowOff>76200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1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1257</xdr:row>
          <xdr:rowOff>99060</xdr:rowOff>
        </xdr:from>
        <xdr:to>
          <xdr:col>7</xdr:col>
          <xdr:colOff>60960</xdr:colOff>
          <xdr:row>1258</xdr:row>
          <xdr:rowOff>68580</xdr:rowOff>
        </xdr:to>
        <xdr:sp macro="" textlink="">
          <xdr:nvSpPr>
            <xdr:cNvPr id="2013" name="Option Button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1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1258</xdr:row>
          <xdr:rowOff>76200</xdr:rowOff>
        </xdr:from>
        <xdr:to>
          <xdr:col>8</xdr:col>
          <xdr:colOff>274320</xdr:colOff>
          <xdr:row>1259</xdr:row>
          <xdr:rowOff>45720</xdr:rowOff>
        </xdr:to>
        <xdr:sp macro="" textlink="">
          <xdr:nvSpPr>
            <xdr:cNvPr id="2014" name="Option Button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1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1266</xdr:row>
          <xdr:rowOff>76200</xdr:rowOff>
        </xdr:from>
        <xdr:to>
          <xdr:col>11</xdr:col>
          <xdr:colOff>495300</xdr:colOff>
          <xdr:row>1271</xdr:row>
          <xdr:rowOff>137160</xdr:rowOff>
        </xdr:to>
        <xdr:sp macro="" textlink="">
          <xdr:nvSpPr>
            <xdr:cNvPr id="2015" name="Group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1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1266</xdr:row>
          <xdr:rowOff>114300</xdr:rowOff>
        </xdr:from>
        <xdr:to>
          <xdr:col>11</xdr:col>
          <xdr:colOff>350520</xdr:colOff>
          <xdr:row>1268</xdr:row>
          <xdr:rowOff>99060</xdr:rowOff>
        </xdr:to>
        <xdr:sp macro="" textlink="">
          <xdr:nvSpPr>
            <xdr:cNvPr id="2016" name="Option Button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1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Possui prontuário eletrônico em todos hospitais e unidades clínicas (centros de especialidades, unidades de consulta etc.) da sua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1268</xdr:row>
          <xdr:rowOff>114300</xdr:rowOff>
        </xdr:from>
        <xdr:to>
          <xdr:col>11</xdr:col>
          <xdr:colOff>228600</xdr:colOff>
          <xdr:row>1270</xdr:row>
          <xdr:rowOff>99060</xdr:rowOff>
        </xdr:to>
        <xdr:sp macro="" textlink="">
          <xdr:nvSpPr>
            <xdr:cNvPr id="2017" name="Option Button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1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Possui prontuário eletrônico em alguns hospitais e unidades clínicas (centros de especialidades, unidades de consulta etc.) da sua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1270</xdr:row>
          <xdr:rowOff>99060</xdr:rowOff>
        </xdr:from>
        <xdr:to>
          <xdr:col>11</xdr:col>
          <xdr:colOff>441960</xdr:colOff>
          <xdr:row>1271</xdr:row>
          <xdr:rowOff>68580</xdr:rowOff>
        </xdr:to>
        <xdr:sp macro="" textlink="">
          <xdr:nvSpPr>
            <xdr:cNvPr id="2019" name="Option Button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1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Não possui prontuário eletrônico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1287</xdr:row>
          <xdr:rowOff>7620</xdr:rowOff>
        </xdr:from>
        <xdr:to>
          <xdr:col>11</xdr:col>
          <xdr:colOff>480060</xdr:colOff>
          <xdr:row>1291</xdr:row>
          <xdr:rowOff>182880</xdr:rowOff>
        </xdr:to>
        <xdr:sp macro="" textlink="">
          <xdr:nvSpPr>
            <xdr:cNvPr id="2020" name="Group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1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1287</xdr:row>
          <xdr:rowOff>45720</xdr:rowOff>
        </xdr:from>
        <xdr:to>
          <xdr:col>11</xdr:col>
          <xdr:colOff>350520</xdr:colOff>
          <xdr:row>1288</xdr:row>
          <xdr:rowOff>22860</xdr:rowOff>
        </xdr:to>
        <xdr:sp macro="" textlink="">
          <xdr:nvSpPr>
            <xdr:cNvPr id="2021" name="Option Button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1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Minha Unimed está integrada ao RES (Registro Eletrônico de Saúde) da Unimed do Brasil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1288</xdr:row>
          <xdr:rowOff>30480</xdr:rowOff>
        </xdr:from>
        <xdr:to>
          <xdr:col>10</xdr:col>
          <xdr:colOff>190500</xdr:colOff>
          <xdr:row>1289</xdr:row>
          <xdr:rowOff>160020</xdr:rowOff>
        </xdr:to>
        <xdr:sp macro="" textlink="">
          <xdr:nvSpPr>
            <xdr:cNvPr id="2022" name="Option Button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1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Minha Unimed está em processo de integração ao RES (Registro Eletrônico de Saúde) da Unimed do Brasil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1289</xdr:row>
          <xdr:rowOff>175260</xdr:rowOff>
        </xdr:from>
        <xdr:to>
          <xdr:col>11</xdr:col>
          <xdr:colOff>441960</xdr:colOff>
          <xdr:row>1290</xdr:row>
          <xdr:rowOff>144780</xdr:rowOff>
        </xdr:to>
        <xdr:sp macro="" textlink="">
          <xdr:nvSpPr>
            <xdr:cNvPr id="2023" name="Option Button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1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Possui RES (Registro Eletrônico de Saúde) próprio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1290</xdr:row>
          <xdr:rowOff>152400</xdr:rowOff>
        </xdr:from>
        <xdr:to>
          <xdr:col>11</xdr:col>
          <xdr:colOff>441960</xdr:colOff>
          <xdr:row>1291</xdr:row>
          <xdr:rowOff>121920</xdr:rowOff>
        </xdr:to>
        <xdr:sp macro="" textlink="">
          <xdr:nvSpPr>
            <xdr:cNvPr id="2024" name="Option Button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1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l. Nenhuma das alternativas acima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1300</xdr:row>
          <xdr:rowOff>99060</xdr:rowOff>
        </xdr:from>
        <xdr:to>
          <xdr:col>11</xdr:col>
          <xdr:colOff>495300</xdr:colOff>
          <xdr:row>1302</xdr:row>
          <xdr:rowOff>114300</xdr:rowOff>
        </xdr:to>
        <xdr:sp macro="" textlink="">
          <xdr:nvSpPr>
            <xdr:cNvPr id="2025" name="Group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1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1300</xdr:row>
          <xdr:rowOff>137160</xdr:rowOff>
        </xdr:from>
        <xdr:to>
          <xdr:col>7</xdr:col>
          <xdr:colOff>60960</xdr:colOff>
          <xdr:row>1301</xdr:row>
          <xdr:rowOff>106680</xdr:rowOff>
        </xdr:to>
        <xdr:sp macro="" textlink="">
          <xdr:nvSpPr>
            <xdr:cNvPr id="2026" name="Option Button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1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1301</xdr:row>
          <xdr:rowOff>114300</xdr:rowOff>
        </xdr:from>
        <xdr:to>
          <xdr:col>8</xdr:col>
          <xdr:colOff>274320</xdr:colOff>
          <xdr:row>1302</xdr:row>
          <xdr:rowOff>83820</xdr:rowOff>
        </xdr:to>
        <xdr:sp macro="" textlink="">
          <xdr:nvSpPr>
            <xdr:cNvPr id="2027" name="Option Button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1316</xdr:row>
          <xdr:rowOff>38100</xdr:rowOff>
        </xdr:from>
        <xdr:to>
          <xdr:col>11</xdr:col>
          <xdr:colOff>495300</xdr:colOff>
          <xdr:row>1318</xdr:row>
          <xdr:rowOff>60960</xdr:rowOff>
        </xdr:to>
        <xdr:sp macro="" textlink="">
          <xdr:nvSpPr>
            <xdr:cNvPr id="2028" name="Group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1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1316</xdr:row>
          <xdr:rowOff>76200</xdr:rowOff>
        </xdr:from>
        <xdr:to>
          <xdr:col>7</xdr:col>
          <xdr:colOff>60960</xdr:colOff>
          <xdr:row>1317</xdr:row>
          <xdr:rowOff>45720</xdr:rowOff>
        </xdr:to>
        <xdr:sp macro="" textlink="">
          <xdr:nvSpPr>
            <xdr:cNvPr id="2029" name="Option Button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1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1317</xdr:row>
          <xdr:rowOff>60960</xdr:rowOff>
        </xdr:from>
        <xdr:to>
          <xdr:col>8</xdr:col>
          <xdr:colOff>274320</xdr:colOff>
          <xdr:row>1318</xdr:row>
          <xdr:rowOff>30480</xdr:rowOff>
        </xdr:to>
        <xdr:sp macro="" textlink="">
          <xdr:nvSpPr>
            <xdr:cNvPr id="2030" name="Option Button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1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1333</xdr:row>
          <xdr:rowOff>60960</xdr:rowOff>
        </xdr:from>
        <xdr:to>
          <xdr:col>11</xdr:col>
          <xdr:colOff>495300</xdr:colOff>
          <xdr:row>1335</xdr:row>
          <xdr:rowOff>76200</xdr:rowOff>
        </xdr:to>
        <xdr:sp macro="" textlink="">
          <xdr:nvSpPr>
            <xdr:cNvPr id="2031" name="Group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1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1333</xdr:row>
          <xdr:rowOff>99060</xdr:rowOff>
        </xdr:from>
        <xdr:to>
          <xdr:col>7</xdr:col>
          <xdr:colOff>60960</xdr:colOff>
          <xdr:row>1334</xdr:row>
          <xdr:rowOff>68580</xdr:rowOff>
        </xdr:to>
        <xdr:sp macro="" textlink="">
          <xdr:nvSpPr>
            <xdr:cNvPr id="2032" name="Option Button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1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1334</xdr:row>
          <xdr:rowOff>76200</xdr:rowOff>
        </xdr:from>
        <xdr:to>
          <xdr:col>8</xdr:col>
          <xdr:colOff>274320</xdr:colOff>
          <xdr:row>1335</xdr:row>
          <xdr:rowOff>45720</xdr:rowOff>
        </xdr:to>
        <xdr:sp macro="" textlink="">
          <xdr:nvSpPr>
            <xdr:cNvPr id="2033" name="Option Button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1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1362</xdr:row>
          <xdr:rowOff>60960</xdr:rowOff>
        </xdr:from>
        <xdr:to>
          <xdr:col>11</xdr:col>
          <xdr:colOff>495300</xdr:colOff>
          <xdr:row>1364</xdr:row>
          <xdr:rowOff>76200</xdr:rowOff>
        </xdr:to>
        <xdr:sp macro="" textlink="">
          <xdr:nvSpPr>
            <xdr:cNvPr id="2034" name="Group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1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1362</xdr:row>
          <xdr:rowOff>99060</xdr:rowOff>
        </xdr:from>
        <xdr:to>
          <xdr:col>7</xdr:col>
          <xdr:colOff>60960</xdr:colOff>
          <xdr:row>1363</xdr:row>
          <xdr:rowOff>68580</xdr:rowOff>
        </xdr:to>
        <xdr:sp macro="" textlink="">
          <xdr:nvSpPr>
            <xdr:cNvPr id="2035" name="Option Button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1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1363</xdr:row>
          <xdr:rowOff>76200</xdr:rowOff>
        </xdr:from>
        <xdr:to>
          <xdr:col>8</xdr:col>
          <xdr:colOff>274320</xdr:colOff>
          <xdr:row>1364</xdr:row>
          <xdr:rowOff>45720</xdr:rowOff>
        </xdr:to>
        <xdr:sp macro="" textlink="">
          <xdr:nvSpPr>
            <xdr:cNvPr id="2036" name="Option Button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1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1380</xdr:row>
          <xdr:rowOff>38100</xdr:rowOff>
        </xdr:from>
        <xdr:to>
          <xdr:col>11</xdr:col>
          <xdr:colOff>495300</xdr:colOff>
          <xdr:row>1382</xdr:row>
          <xdr:rowOff>60960</xdr:rowOff>
        </xdr:to>
        <xdr:sp macro="" textlink="">
          <xdr:nvSpPr>
            <xdr:cNvPr id="2037" name="Group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1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1380</xdr:row>
          <xdr:rowOff>76200</xdr:rowOff>
        </xdr:from>
        <xdr:to>
          <xdr:col>7</xdr:col>
          <xdr:colOff>60960</xdr:colOff>
          <xdr:row>1381</xdr:row>
          <xdr:rowOff>45720</xdr:rowOff>
        </xdr:to>
        <xdr:sp macro="" textlink="">
          <xdr:nvSpPr>
            <xdr:cNvPr id="2038" name="Option Button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1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1381</xdr:row>
          <xdr:rowOff>60960</xdr:rowOff>
        </xdr:from>
        <xdr:to>
          <xdr:col>8</xdr:col>
          <xdr:colOff>274320</xdr:colOff>
          <xdr:row>1382</xdr:row>
          <xdr:rowOff>30480</xdr:rowOff>
        </xdr:to>
        <xdr:sp macro="" textlink="">
          <xdr:nvSpPr>
            <xdr:cNvPr id="2039" name="Option Button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1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1400</xdr:row>
          <xdr:rowOff>30480</xdr:rowOff>
        </xdr:from>
        <xdr:to>
          <xdr:col>11</xdr:col>
          <xdr:colOff>480060</xdr:colOff>
          <xdr:row>1402</xdr:row>
          <xdr:rowOff>45720</xdr:rowOff>
        </xdr:to>
        <xdr:sp macro="" textlink="">
          <xdr:nvSpPr>
            <xdr:cNvPr id="2040" name="Group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1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1400</xdr:row>
          <xdr:rowOff>68580</xdr:rowOff>
        </xdr:from>
        <xdr:to>
          <xdr:col>7</xdr:col>
          <xdr:colOff>60960</xdr:colOff>
          <xdr:row>1401</xdr:row>
          <xdr:rowOff>38100</xdr:rowOff>
        </xdr:to>
        <xdr:sp macro="" textlink="">
          <xdr:nvSpPr>
            <xdr:cNvPr id="2041" name="Option Button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1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1401</xdr:row>
          <xdr:rowOff>45720</xdr:rowOff>
        </xdr:from>
        <xdr:to>
          <xdr:col>8</xdr:col>
          <xdr:colOff>274320</xdr:colOff>
          <xdr:row>1402</xdr:row>
          <xdr:rowOff>22860</xdr:rowOff>
        </xdr:to>
        <xdr:sp macro="" textlink="">
          <xdr:nvSpPr>
            <xdr:cNvPr id="2042" name="Option Button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1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1406</xdr:row>
          <xdr:rowOff>45720</xdr:rowOff>
        </xdr:from>
        <xdr:to>
          <xdr:col>11</xdr:col>
          <xdr:colOff>480060</xdr:colOff>
          <xdr:row>1408</xdr:row>
          <xdr:rowOff>68580</xdr:rowOff>
        </xdr:to>
        <xdr:sp macro="" textlink="">
          <xdr:nvSpPr>
            <xdr:cNvPr id="2043" name="Group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1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1406</xdr:row>
          <xdr:rowOff>83820</xdr:rowOff>
        </xdr:from>
        <xdr:to>
          <xdr:col>7</xdr:col>
          <xdr:colOff>60960</xdr:colOff>
          <xdr:row>1407</xdr:row>
          <xdr:rowOff>60960</xdr:rowOff>
        </xdr:to>
        <xdr:sp macro="" textlink="">
          <xdr:nvSpPr>
            <xdr:cNvPr id="2044" name="Option Button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1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1407</xdr:row>
          <xdr:rowOff>68580</xdr:rowOff>
        </xdr:from>
        <xdr:to>
          <xdr:col>8</xdr:col>
          <xdr:colOff>274320</xdr:colOff>
          <xdr:row>1408</xdr:row>
          <xdr:rowOff>38100</xdr:rowOff>
        </xdr:to>
        <xdr:sp macro="" textlink="">
          <xdr:nvSpPr>
            <xdr:cNvPr id="2045" name="Option Button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1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1411</xdr:row>
          <xdr:rowOff>83820</xdr:rowOff>
        </xdr:from>
        <xdr:to>
          <xdr:col>11</xdr:col>
          <xdr:colOff>495300</xdr:colOff>
          <xdr:row>1413</xdr:row>
          <xdr:rowOff>106680</xdr:rowOff>
        </xdr:to>
        <xdr:sp macro="" textlink="">
          <xdr:nvSpPr>
            <xdr:cNvPr id="2046" name="Group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1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1411</xdr:row>
          <xdr:rowOff>121920</xdr:rowOff>
        </xdr:from>
        <xdr:to>
          <xdr:col>7</xdr:col>
          <xdr:colOff>60960</xdr:colOff>
          <xdr:row>1412</xdr:row>
          <xdr:rowOff>99060</xdr:rowOff>
        </xdr:to>
        <xdr:sp macro="" textlink="">
          <xdr:nvSpPr>
            <xdr:cNvPr id="2047" name="Option Button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1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1412</xdr:row>
          <xdr:rowOff>106680</xdr:rowOff>
        </xdr:from>
        <xdr:to>
          <xdr:col>8</xdr:col>
          <xdr:colOff>274320</xdr:colOff>
          <xdr:row>1413</xdr:row>
          <xdr:rowOff>76200</xdr:rowOff>
        </xdr:to>
        <xdr:sp macro="" textlink="">
          <xdr:nvSpPr>
            <xdr:cNvPr id="3072" name="Option Button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1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1438</xdr:row>
          <xdr:rowOff>45720</xdr:rowOff>
        </xdr:from>
        <xdr:to>
          <xdr:col>11</xdr:col>
          <xdr:colOff>480060</xdr:colOff>
          <xdr:row>1440</xdr:row>
          <xdr:rowOff>68580</xdr:rowOff>
        </xdr:to>
        <xdr:sp macro="" textlink="">
          <xdr:nvSpPr>
            <xdr:cNvPr id="3073" name="Group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1438</xdr:row>
          <xdr:rowOff>83820</xdr:rowOff>
        </xdr:from>
        <xdr:to>
          <xdr:col>7</xdr:col>
          <xdr:colOff>60960</xdr:colOff>
          <xdr:row>1439</xdr:row>
          <xdr:rowOff>60960</xdr:rowOff>
        </xdr:to>
        <xdr:sp macro="" textlink="">
          <xdr:nvSpPr>
            <xdr:cNvPr id="3074" name="Option Button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1439</xdr:row>
          <xdr:rowOff>68580</xdr:rowOff>
        </xdr:from>
        <xdr:to>
          <xdr:col>8</xdr:col>
          <xdr:colOff>274320</xdr:colOff>
          <xdr:row>1440</xdr:row>
          <xdr:rowOff>38100</xdr:rowOff>
        </xdr:to>
        <xdr:sp macro="" textlink="">
          <xdr:nvSpPr>
            <xdr:cNvPr id="3075" name="Option Button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19</xdr:col>
      <xdr:colOff>297179</xdr:colOff>
      <xdr:row>12</xdr:row>
      <xdr:rowOff>75533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641079" cy="24663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27</xdr:row>
          <xdr:rowOff>99060</xdr:rowOff>
        </xdr:from>
        <xdr:to>
          <xdr:col>15</xdr:col>
          <xdr:colOff>533400</xdr:colOff>
          <xdr:row>29</xdr:row>
          <xdr:rowOff>83820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Autorizo a divulgação dos indicadores preenchidos neste questionário e da classificação obtida, para a minha Federação, para fins de análise regional, geração de ações e/ou suporte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182</xdr:row>
          <xdr:rowOff>99060</xdr:rowOff>
        </xdr:from>
        <xdr:to>
          <xdr:col>11</xdr:col>
          <xdr:colOff>426720</xdr:colOff>
          <xdr:row>183</xdr:row>
          <xdr:rowOff>68580</xdr:rowOff>
        </xdr:to>
        <xdr:sp macro="" textlink="">
          <xdr:nvSpPr>
            <xdr:cNvPr id="3092" name="Option Button 1044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O programa é disponibilizado a todos os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183</xdr:row>
          <xdr:rowOff>76200</xdr:rowOff>
        </xdr:from>
        <xdr:to>
          <xdr:col>11</xdr:col>
          <xdr:colOff>480060</xdr:colOff>
          <xdr:row>184</xdr:row>
          <xdr:rowOff>45720</xdr:rowOff>
        </xdr:to>
        <xdr:sp macro="" textlink="">
          <xdr:nvSpPr>
            <xdr:cNvPr id="3093" name="Option Button 1045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O programa é disponibilizado somente para parte dos cooperados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182</xdr:row>
          <xdr:rowOff>68580</xdr:rowOff>
        </xdr:from>
        <xdr:to>
          <xdr:col>11</xdr:col>
          <xdr:colOff>495300</xdr:colOff>
          <xdr:row>184</xdr:row>
          <xdr:rowOff>83820</xdr:rowOff>
        </xdr:to>
        <xdr:sp macro="" textlink="">
          <xdr:nvSpPr>
            <xdr:cNvPr id="3094" name="Group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696</xdr:row>
          <xdr:rowOff>68580</xdr:rowOff>
        </xdr:from>
        <xdr:to>
          <xdr:col>11</xdr:col>
          <xdr:colOff>350520</xdr:colOff>
          <xdr:row>697</xdr:row>
          <xdr:rowOff>38100</xdr:rowOff>
        </xdr:to>
        <xdr:sp macro="" textlink="">
          <xdr:nvSpPr>
            <xdr:cNvPr id="3095" name="Check Box 17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f. Sim, recebe orientação antes da entrevista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690</xdr:row>
          <xdr:rowOff>114300</xdr:rowOff>
        </xdr:from>
        <xdr:to>
          <xdr:col>11</xdr:col>
          <xdr:colOff>495300</xdr:colOff>
          <xdr:row>692</xdr:row>
          <xdr:rowOff>137160</xdr:rowOff>
        </xdr:to>
        <xdr:sp macro="" textlink="">
          <xdr:nvSpPr>
            <xdr:cNvPr id="3096" name="Group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690</xdr:row>
          <xdr:rowOff>144780</xdr:rowOff>
        </xdr:from>
        <xdr:to>
          <xdr:col>7</xdr:col>
          <xdr:colOff>60960</xdr:colOff>
          <xdr:row>691</xdr:row>
          <xdr:rowOff>114300</xdr:rowOff>
        </xdr:to>
        <xdr:sp macro="" textlink="">
          <xdr:nvSpPr>
            <xdr:cNvPr id="3097" name="Option Button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691</xdr:row>
          <xdr:rowOff>121920</xdr:rowOff>
        </xdr:from>
        <xdr:to>
          <xdr:col>8</xdr:col>
          <xdr:colOff>274320</xdr:colOff>
          <xdr:row>692</xdr:row>
          <xdr:rowOff>99060</xdr:rowOff>
        </xdr:to>
        <xdr:sp macro="" textlink="">
          <xdr:nvSpPr>
            <xdr:cNvPr id="3098" name="Option Button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697</xdr:row>
          <xdr:rowOff>45720</xdr:rowOff>
        </xdr:from>
        <xdr:to>
          <xdr:col>11</xdr:col>
          <xdr:colOff>350520</xdr:colOff>
          <xdr:row>698</xdr:row>
          <xdr:rowOff>22860</xdr:rowOff>
        </xdr:to>
        <xdr:sp macro="" textlink="">
          <xdr:nvSpPr>
            <xdr:cNvPr id="3099" name="Check Box 173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700</xdr:row>
          <xdr:rowOff>121920</xdr:rowOff>
        </xdr:from>
        <xdr:to>
          <xdr:col>11</xdr:col>
          <xdr:colOff>495300</xdr:colOff>
          <xdr:row>702</xdr:row>
          <xdr:rowOff>144780</xdr:rowOff>
        </xdr:to>
        <xdr:sp macro="" textlink="">
          <xdr:nvSpPr>
            <xdr:cNvPr id="3102" name="Group Box 1054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700</xdr:row>
          <xdr:rowOff>160020</xdr:rowOff>
        </xdr:from>
        <xdr:to>
          <xdr:col>7</xdr:col>
          <xdr:colOff>60960</xdr:colOff>
          <xdr:row>701</xdr:row>
          <xdr:rowOff>137160</xdr:rowOff>
        </xdr:to>
        <xdr:sp macro="" textlink="">
          <xdr:nvSpPr>
            <xdr:cNvPr id="3103" name="Option Button 1055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701</xdr:row>
          <xdr:rowOff>144780</xdr:rowOff>
        </xdr:from>
        <xdr:to>
          <xdr:col>8</xdr:col>
          <xdr:colOff>274320</xdr:colOff>
          <xdr:row>702</xdr:row>
          <xdr:rowOff>114300</xdr:rowOff>
        </xdr:to>
        <xdr:sp macro="" textlink="">
          <xdr:nvSpPr>
            <xdr:cNvPr id="3104" name="Option Button 1056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958</xdr:row>
          <xdr:rowOff>60960</xdr:rowOff>
        </xdr:from>
        <xdr:to>
          <xdr:col>11</xdr:col>
          <xdr:colOff>495300</xdr:colOff>
          <xdr:row>960</xdr:row>
          <xdr:rowOff>76200</xdr:rowOff>
        </xdr:to>
        <xdr:sp macro="" textlink="">
          <xdr:nvSpPr>
            <xdr:cNvPr id="3112" name="Group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958</xdr:row>
          <xdr:rowOff>99060</xdr:rowOff>
        </xdr:from>
        <xdr:to>
          <xdr:col>7</xdr:col>
          <xdr:colOff>60960</xdr:colOff>
          <xdr:row>959</xdr:row>
          <xdr:rowOff>68580</xdr:rowOff>
        </xdr:to>
        <xdr:sp macro="" textlink="">
          <xdr:nvSpPr>
            <xdr:cNvPr id="3113" name="Option Button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959</xdr:row>
          <xdr:rowOff>76200</xdr:rowOff>
        </xdr:from>
        <xdr:to>
          <xdr:col>8</xdr:col>
          <xdr:colOff>274320</xdr:colOff>
          <xdr:row>960</xdr:row>
          <xdr:rowOff>45720</xdr:rowOff>
        </xdr:to>
        <xdr:sp macro="" textlink="">
          <xdr:nvSpPr>
            <xdr:cNvPr id="3114" name="Option Button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1055</xdr:row>
          <xdr:rowOff>121920</xdr:rowOff>
        </xdr:from>
        <xdr:to>
          <xdr:col>11</xdr:col>
          <xdr:colOff>495300</xdr:colOff>
          <xdr:row>1058</xdr:row>
          <xdr:rowOff>160020</xdr:rowOff>
        </xdr:to>
        <xdr:sp macro="" textlink="">
          <xdr:nvSpPr>
            <xdr:cNvPr id="3115" name="Group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1055</xdr:row>
          <xdr:rowOff>160020</xdr:rowOff>
        </xdr:from>
        <xdr:to>
          <xdr:col>11</xdr:col>
          <xdr:colOff>419100</xdr:colOff>
          <xdr:row>1056</xdr:row>
          <xdr:rowOff>137160</xdr:rowOff>
        </xdr:to>
        <xdr:sp macro="" textlink="">
          <xdr:nvSpPr>
            <xdr:cNvPr id="3116" name="Option Button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Na última pesquisa, o percentual médio de satisfação dos colaboradores ficou em 80% ou acima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1056</xdr:row>
          <xdr:rowOff>152400</xdr:rowOff>
        </xdr:from>
        <xdr:to>
          <xdr:col>11</xdr:col>
          <xdr:colOff>381000</xdr:colOff>
          <xdr:row>1057</xdr:row>
          <xdr:rowOff>121920</xdr:rowOff>
        </xdr:to>
        <xdr:sp macro="" textlink="">
          <xdr:nvSpPr>
            <xdr:cNvPr id="3117" name="Option Button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Na última pesquisa, o percentual médio de satisfação dos colaboradores ficou entre 60% e 79,9%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1057</xdr:row>
          <xdr:rowOff>137160</xdr:rowOff>
        </xdr:from>
        <xdr:to>
          <xdr:col>11</xdr:col>
          <xdr:colOff>373380</xdr:colOff>
          <xdr:row>1058</xdr:row>
          <xdr:rowOff>106680</xdr:rowOff>
        </xdr:to>
        <xdr:sp macro="" textlink="">
          <xdr:nvSpPr>
            <xdr:cNvPr id="3118" name="Option Button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Na última pesquisa, o percentual médio de satisfação dos colaboradores ficou abaixo de 60%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1203</xdr:row>
          <xdr:rowOff>114300</xdr:rowOff>
        </xdr:from>
        <xdr:to>
          <xdr:col>11</xdr:col>
          <xdr:colOff>495300</xdr:colOff>
          <xdr:row>1206</xdr:row>
          <xdr:rowOff>152400</xdr:rowOff>
        </xdr:to>
        <xdr:sp macro="" textlink="">
          <xdr:nvSpPr>
            <xdr:cNvPr id="3119" name="Group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1203</xdr:row>
          <xdr:rowOff>175260</xdr:rowOff>
        </xdr:from>
        <xdr:to>
          <xdr:col>11</xdr:col>
          <xdr:colOff>457200</xdr:colOff>
          <xdr:row>1204</xdr:row>
          <xdr:rowOff>144780</xdr:rowOff>
        </xdr:to>
        <xdr:sp macro="" textlink="">
          <xdr:nvSpPr>
            <xdr:cNvPr id="3120" name="Option Button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Tenho obrigatoriedade e possuo CIPA (de acordo com NR5 e CNAE)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1204</xdr:row>
          <xdr:rowOff>152400</xdr:rowOff>
        </xdr:from>
        <xdr:to>
          <xdr:col>11</xdr:col>
          <xdr:colOff>449580</xdr:colOff>
          <xdr:row>1205</xdr:row>
          <xdr:rowOff>121920</xdr:rowOff>
        </xdr:to>
        <xdr:sp macro="" textlink="">
          <xdr:nvSpPr>
            <xdr:cNvPr id="3121" name="Option Button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Tenho obrigatoriedade, porém não possuo CIPA (de acordo com NR5 e CNAE)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1205</xdr:row>
          <xdr:rowOff>137160</xdr:rowOff>
        </xdr:from>
        <xdr:to>
          <xdr:col>11</xdr:col>
          <xdr:colOff>449580</xdr:colOff>
          <xdr:row>1206</xdr:row>
          <xdr:rowOff>106680</xdr:rowOff>
        </xdr:to>
        <xdr:sp macro="" textlink="">
          <xdr:nvSpPr>
            <xdr:cNvPr id="3122" name="Option Button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Não possuo CIPA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1210</xdr:row>
          <xdr:rowOff>99060</xdr:rowOff>
        </xdr:from>
        <xdr:to>
          <xdr:col>11</xdr:col>
          <xdr:colOff>480060</xdr:colOff>
          <xdr:row>1213</xdr:row>
          <xdr:rowOff>137160</xdr:rowOff>
        </xdr:to>
        <xdr:sp macro="" textlink="">
          <xdr:nvSpPr>
            <xdr:cNvPr id="3123" name="Group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1210</xdr:row>
          <xdr:rowOff>160020</xdr:rowOff>
        </xdr:from>
        <xdr:to>
          <xdr:col>11</xdr:col>
          <xdr:colOff>457200</xdr:colOff>
          <xdr:row>1211</xdr:row>
          <xdr:rowOff>137160</xdr:rowOff>
        </xdr:to>
        <xdr:sp macro="" textlink="">
          <xdr:nvSpPr>
            <xdr:cNvPr id="3124" name="Option Button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Tenho obrigatoriedade e possuo SESMT (de acordo com NR4)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1211</xdr:row>
          <xdr:rowOff>144780</xdr:rowOff>
        </xdr:from>
        <xdr:to>
          <xdr:col>11</xdr:col>
          <xdr:colOff>449580</xdr:colOff>
          <xdr:row>1212</xdr:row>
          <xdr:rowOff>114300</xdr:rowOff>
        </xdr:to>
        <xdr:sp macro="" textlink="">
          <xdr:nvSpPr>
            <xdr:cNvPr id="3125" name="Option Button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Tenho obrigatoriedade, porém não possuo SESMT (de acordo com NR4)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1212</xdr:row>
          <xdr:rowOff>121920</xdr:rowOff>
        </xdr:from>
        <xdr:to>
          <xdr:col>11</xdr:col>
          <xdr:colOff>449580</xdr:colOff>
          <xdr:row>1213</xdr:row>
          <xdr:rowOff>99060</xdr:rowOff>
        </xdr:to>
        <xdr:sp macro="" textlink="">
          <xdr:nvSpPr>
            <xdr:cNvPr id="3126" name="Option Button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l. Não possuo SESMT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1232</xdr:row>
          <xdr:rowOff>68580</xdr:rowOff>
        </xdr:from>
        <xdr:to>
          <xdr:col>11</xdr:col>
          <xdr:colOff>403860</xdr:colOff>
          <xdr:row>1233</xdr:row>
          <xdr:rowOff>38100</xdr:rowOff>
        </xdr:to>
        <xdr:sp macro="" textlink="">
          <xdr:nvSpPr>
            <xdr:cNvPr id="3127" name="Option Button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Não se aplica, pois não contratamos colaboradores terceirizados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1273</xdr:row>
          <xdr:rowOff>182880</xdr:rowOff>
        </xdr:from>
        <xdr:to>
          <xdr:col>11</xdr:col>
          <xdr:colOff>495300</xdr:colOff>
          <xdr:row>1279</xdr:row>
          <xdr:rowOff>45720</xdr:rowOff>
        </xdr:to>
        <xdr:sp macro="" textlink="">
          <xdr:nvSpPr>
            <xdr:cNvPr id="3128" name="Group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1274</xdr:row>
          <xdr:rowOff>30480</xdr:rowOff>
        </xdr:from>
        <xdr:to>
          <xdr:col>11</xdr:col>
          <xdr:colOff>350520</xdr:colOff>
          <xdr:row>1276</xdr:row>
          <xdr:rowOff>7620</xdr:rowOff>
        </xdr:to>
        <xdr:sp macro="" textlink="">
          <xdr:nvSpPr>
            <xdr:cNvPr id="3129" name="Option Button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Possui sistema de exames para consulta de resultados (ex.: portal de exames) em todos os centros de diagnóstico e laboratórios da sua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1276</xdr:row>
          <xdr:rowOff>22860</xdr:rowOff>
        </xdr:from>
        <xdr:to>
          <xdr:col>11</xdr:col>
          <xdr:colOff>228600</xdr:colOff>
          <xdr:row>1277</xdr:row>
          <xdr:rowOff>190500</xdr:rowOff>
        </xdr:to>
        <xdr:sp macro="" textlink="">
          <xdr:nvSpPr>
            <xdr:cNvPr id="3130" name="Option Button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Possui sistema de exames para consulta de resultados (ex.: portal de exames) em alguns centros de diagnóstico e laboratórios da sua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1278</xdr:row>
          <xdr:rowOff>7620</xdr:rowOff>
        </xdr:from>
        <xdr:to>
          <xdr:col>11</xdr:col>
          <xdr:colOff>441960</xdr:colOff>
          <xdr:row>1278</xdr:row>
          <xdr:rowOff>175260</xdr:rowOff>
        </xdr:to>
        <xdr:sp macro="" textlink="">
          <xdr:nvSpPr>
            <xdr:cNvPr id="3131" name="Option Button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Não possui sistema de exames para consulta de resultados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1281</xdr:row>
          <xdr:rowOff>38100</xdr:rowOff>
        </xdr:from>
        <xdr:to>
          <xdr:col>11</xdr:col>
          <xdr:colOff>495300</xdr:colOff>
          <xdr:row>1283</xdr:row>
          <xdr:rowOff>60960</xdr:rowOff>
        </xdr:to>
        <xdr:sp macro="" textlink="">
          <xdr:nvSpPr>
            <xdr:cNvPr id="3132" name="Group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1281</xdr:row>
          <xdr:rowOff>76200</xdr:rowOff>
        </xdr:from>
        <xdr:to>
          <xdr:col>7</xdr:col>
          <xdr:colOff>60960</xdr:colOff>
          <xdr:row>1282</xdr:row>
          <xdr:rowOff>45720</xdr:rowOff>
        </xdr:to>
        <xdr:sp macro="" textlink="">
          <xdr:nvSpPr>
            <xdr:cNvPr id="3133" name="Option Button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1282</xdr:row>
          <xdr:rowOff>60960</xdr:rowOff>
        </xdr:from>
        <xdr:to>
          <xdr:col>8</xdr:col>
          <xdr:colOff>274320</xdr:colOff>
          <xdr:row>1283</xdr:row>
          <xdr:rowOff>30480</xdr:rowOff>
        </xdr:to>
        <xdr:sp macro="" textlink="">
          <xdr:nvSpPr>
            <xdr:cNvPr id="3134" name="Option Button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1320</xdr:row>
          <xdr:rowOff>76200</xdr:rowOff>
        </xdr:from>
        <xdr:to>
          <xdr:col>11</xdr:col>
          <xdr:colOff>495300</xdr:colOff>
          <xdr:row>1323</xdr:row>
          <xdr:rowOff>76200</xdr:rowOff>
        </xdr:to>
        <xdr:sp macro="" textlink="">
          <xdr:nvSpPr>
            <xdr:cNvPr id="3135" name="Group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1320</xdr:row>
          <xdr:rowOff>106680</xdr:rowOff>
        </xdr:from>
        <xdr:to>
          <xdr:col>11</xdr:col>
          <xdr:colOff>419100</xdr:colOff>
          <xdr:row>1321</xdr:row>
          <xdr:rowOff>76200</xdr:rowOff>
        </xdr:to>
        <xdr:sp macro="" textlink="">
          <xdr:nvSpPr>
            <xdr:cNvPr id="3136" name="Option Button 1088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O cliente PJ possui acesso a um sistema com esta informação atualizada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1321</xdr:row>
          <xdr:rowOff>83820</xdr:rowOff>
        </xdr:from>
        <xdr:to>
          <xdr:col>11</xdr:col>
          <xdr:colOff>350520</xdr:colOff>
          <xdr:row>1322</xdr:row>
          <xdr:rowOff>60960</xdr:rowOff>
        </xdr:to>
        <xdr:sp macro="" textlink="">
          <xdr:nvSpPr>
            <xdr:cNvPr id="3137" name="Option Button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Somente quando solicitado pelo cliente PJ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1322</xdr:row>
          <xdr:rowOff>68580</xdr:rowOff>
        </xdr:from>
        <xdr:to>
          <xdr:col>11</xdr:col>
          <xdr:colOff>350520</xdr:colOff>
          <xdr:row>1323</xdr:row>
          <xdr:rowOff>38100</xdr:rowOff>
        </xdr:to>
        <xdr:sp macro="" textlink="">
          <xdr:nvSpPr>
            <xdr:cNvPr id="3138" name="Option Button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Somente no reajuste de carteira do cliente PJ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1385</xdr:row>
          <xdr:rowOff>60960</xdr:rowOff>
        </xdr:from>
        <xdr:to>
          <xdr:col>11</xdr:col>
          <xdr:colOff>495300</xdr:colOff>
          <xdr:row>1387</xdr:row>
          <xdr:rowOff>76200</xdr:rowOff>
        </xdr:to>
        <xdr:sp macro="" textlink="">
          <xdr:nvSpPr>
            <xdr:cNvPr id="3139" name="Group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1385</xdr:row>
          <xdr:rowOff>99060</xdr:rowOff>
        </xdr:from>
        <xdr:to>
          <xdr:col>11</xdr:col>
          <xdr:colOff>441960</xdr:colOff>
          <xdr:row>1386</xdr:row>
          <xdr:rowOff>68580</xdr:rowOff>
        </xdr:to>
        <xdr:sp macro="" textlink="">
          <xdr:nvSpPr>
            <xdr:cNvPr id="3140" name="Option Button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Possui uma diretriz, política ou programa que prevê investimentos socioambientais para a comunidade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1386</xdr:row>
          <xdr:rowOff>76200</xdr:rowOff>
        </xdr:from>
        <xdr:to>
          <xdr:col>11</xdr:col>
          <xdr:colOff>449580</xdr:colOff>
          <xdr:row>1387</xdr:row>
          <xdr:rowOff>45720</xdr:rowOff>
        </xdr:to>
        <xdr:sp macro="" textlink="">
          <xdr:nvSpPr>
            <xdr:cNvPr id="3141" name="Option Button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 possui diretriz, porém realiza e/ou apoia ações pontuais com a comunidade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1493</xdr:row>
          <xdr:rowOff>76200</xdr:rowOff>
        </xdr:from>
        <xdr:to>
          <xdr:col>11</xdr:col>
          <xdr:colOff>495300</xdr:colOff>
          <xdr:row>1497</xdr:row>
          <xdr:rowOff>68580</xdr:rowOff>
        </xdr:to>
        <xdr:sp macro="" textlink="">
          <xdr:nvSpPr>
            <xdr:cNvPr id="3142" name="Group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1493</xdr:row>
          <xdr:rowOff>114300</xdr:rowOff>
        </xdr:from>
        <xdr:to>
          <xdr:col>11</xdr:col>
          <xdr:colOff>419100</xdr:colOff>
          <xdr:row>1494</xdr:row>
          <xdr:rowOff>83820</xdr:rowOff>
        </xdr:to>
        <xdr:sp macro="" textlink="">
          <xdr:nvSpPr>
            <xdr:cNvPr id="3143" name="Option Button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Não possui manifestações no período avaliado via web ou retorno entre 0 a 3 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1494</xdr:row>
          <xdr:rowOff>99060</xdr:rowOff>
        </xdr:from>
        <xdr:to>
          <xdr:col>8</xdr:col>
          <xdr:colOff>274320</xdr:colOff>
          <xdr:row>1495</xdr:row>
          <xdr:rowOff>68580</xdr:rowOff>
        </xdr:to>
        <xdr:sp macro="" textlink="">
          <xdr:nvSpPr>
            <xdr:cNvPr id="3144" name="Option Button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Retorno entre 3 e 5 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1495</xdr:row>
          <xdr:rowOff>76200</xdr:rowOff>
        </xdr:from>
        <xdr:to>
          <xdr:col>8</xdr:col>
          <xdr:colOff>274320</xdr:colOff>
          <xdr:row>1496</xdr:row>
          <xdr:rowOff>45720</xdr:rowOff>
        </xdr:to>
        <xdr:sp macro="" textlink="">
          <xdr:nvSpPr>
            <xdr:cNvPr id="3145" name="Option Button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Retorno entre 5 e 7 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1496</xdr:row>
          <xdr:rowOff>60960</xdr:rowOff>
        </xdr:from>
        <xdr:to>
          <xdr:col>8</xdr:col>
          <xdr:colOff>274320</xdr:colOff>
          <xdr:row>1497</xdr:row>
          <xdr:rowOff>30480</xdr:rowOff>
        </xdr:to>
        <xdr:sp macro="" textlink="">
          <xdr:nvSpPr>
            <xdr:cNvPr id="3146" name="Option Button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Retorno acima de 7 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1499</xdr:row>
          <xdr:rowOff>99060</xdr:rowOff>
        </xdr:from>
        <xdr:to>
          <xdr:col>11</xdr:col>
          <xdr:colOff>495300</xdr:colOff>
          <xdr:row>1502</xdr:row>
          <xdr:rowOff>99060</xdr:rowOff>
        </xdr:to>
        <xdr:sp macro="" textlink="">
          <xdr:nvSpPr>
            <xdr:cNvPr id="3147" name="Group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1499</xdr:row>
          <xdr:rowOff>137160</xdr:rowOff>
        </xdr:from>
        <xdr:to>
          <xdr:col>11</xdr:col>
          <xdr:colOff>419100</xdr:colOff>
          <xdr:row>1500</xdr:row>
          <xdr:rowOff>106680</xdr:rowOff>
        </xdr:to>
        <xdr:sp macro="" textlink="">
          <xdr:nvSpPr>
            <xdr:cNvPr id="3148" name="Option Button 1100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Não possui manifestações no período avaliado via mídias sociais ou retorno até 1 dia (24 horas)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1500</xdr:row>
          <xdr:rowOff>114300</xdr:rowOff>
        </xdr:from>
        <xdr:to>
          <xdr:col>8</xdr:col>
          <xdr:colOff>274320</xdr:colOff>
          <xdr:row>1501</xdr:row>
          <xdr:rowOff>83820</xdr:rowOff>
        </xdr:to>
        <xdr:sp macro="" textlink="">
          <xdr:nvSpPr>
            <xdr:cNvPr id="3149" name="Option Button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Retorno entre 1 e 3 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1501</xdr:row>
          <xdr:rowOff>99060</xdr:rowOff>
        </xdr:from>
        <xdr:to>
          <xdr:col>8</xdr:col>
          <xdr:colOff>274320</xdr:colOff>
          <xdr:row>1502</xdr:row>
          <xdr:rowOff>68580</xdr:rowOff>
        </xdr:to>
        <xdr:sp macro="" textlink="">
          <xdr:nvSpPr>
            <xdr:cNvPr id="3150" name="Option Button 110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Retorno acima de 3 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1510</xdr:row>
          <xdr:rowOff>68580</xdr:rowOff>
        </xdr:from>
        <xdr:to>
          <xdr:col>11</xdr:col>
          <xdr:colOff>495300</xdr:colOff>
          <xdr:row>1512</xdr:row>
          <xdr:rowOff>83820</xdr:rowOff>
        </xdr:to>
        <xdr:sp macro="" textlink="">
          <xdr:nvSpPr>
            <xdr:cNvPr id="3152" name="Group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1510</xdr:row>
          <xdr:rowOff>106680</xdr:rowOff>
        </xdr:from>
        <xdr:to>
          <xdr:col>11</xdr:col>
          <xdr:colOff>419100</xdr:colOff>
          <xdr:row>1511</xdr:row>
          <xdr:rowOff>76200</xdr:rowOff>
        </xdr:to>
        <xdr:sp macro="" textlink="">
          <xdr:nvSpPr>
            <xdr:cNvPr id="3153" name="Option Button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IGR igual ou menor que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1511</xdr:row>
          <xdr:rowOff>83820</xdr:rowOff>
        </xdr:from>
        <xdr:to>
          <xdr:col>8</xdr:col>
          <xdr:colOff>274320</xdr:colOff>
          <xdr:row>1512</xdr:row>
          <xdr:rowOff>60960</xdr:rowOff>
        </xdr:to>
        <xdr:sp macro="" textlink="">
          <xdr:nvSpPr>
            <xdr:cNvPr id="3154" name="Option Button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IGR maior que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1532</xdr:row>
          <xdr:rowOff>30480</xdr:rowOff>
        </xdr:from>
        <xdr:to>
          <xdr:col>11</xdr:col>
          <xdr:colOff>480060</xdr:colOff>
          <xdr:row>1534</xdr:row>
          <xdr:rowOff>45720</xdr:rowOff>
        </xdr:to>
        <xdr:sp macro="" textlink="">
          <xdr:nvSpPr>
            <xdr:cNvPr id="3155" name="Group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1532</xdr:row>
          <xdr:rowOff>68580</xdr:rowOff>
        </xdr:from>
        <xdr:to>
          <xdr:col>11</xdr:col>
          <xdr:colOff>419100</xdr:colOff>
          <xdr:row>1533</xdr:row>
          <xdr:rowOff>38100</xdr:rowOff>
        </xdr:to>
        <xdr:sp macro="" textlink="">
          <xdr:nvSpPr>
            <xdr:cNvPr id="3156" name="Option Button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1533</xdr:row>
          <xdr:rowOff>45720</xdr:rowOff>
        </xdr:from>
        <xdr:to>
          <xdr:col>8</xdr:col>
          <xdr:colOff>274320</xdr:colOff>
          <xdr:row>1534</xdr:row>
          <xdr:rowOff>22860</xdr:rowOff>
        </xdr:to>
        <xdr:sp macro="" textlink="">
          <xdr:nvSpPr>
            <xdr:cNvPr id="3157" name="Option Button 110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1537</xdr:row>
          <xdr:rowOff>68580</xdr:rowOff>
        </xdr:from>
        <xdr:to>
          <xdr:col>11</xdr:col>
          <xdr:colOff>495300</xdr:colOff>
          <xdr:row>1539</xdr:row>
          <xdr:rowOff>83820</xdr:rowOff>
        </xdr:to>
        <xdr:sp macro="" textlink="">
          <xdr:nvSpPr>
            <xdr:cNvPr id="3158" name="Group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1537</xdr:row>
          <xdr:rowOff>106680</xdr:rowOff>
        </xdr:from>
        <xdr:to>
          <xdr:col>11</xdr:col>
          <xdr:colOff>419100</xdr:colOff>
          <xdr:row>1538</xdr:row>
          <xdr:rowOff>76200</xdr:rowOff>
        </xdr:to>
        <xdr:sp macro="" textlink="">
          <xdr:nvSpPr>
            <xdr:cNvPr id="3159" name="Option Button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1538</xdr:row>
          <xdr:rowOff>83820</xdr:rowOff>
        </xdr:from>
        <xdr:to>
          <xdr:col>8</xdr:col>
          <xdr:colOff>274320</xdr:colOff>
          <xdr:row>1539</xdr:row>
          <xdr:rowOff>60960</xdr:rowOff>
        </xdr:to>
        <xdr:sp macro="" textlink="">
          <xdr:nvSpPr>
            <xdr:cNvPr id="3160" name="Option Button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1545</xdr:row>
          <xdr:rowOff>83820</xdr:rowOff>
        </xdr:from>
        <xdr:to>
          <xdr:col>11</xdr:col>
          <xdr:colOff>495300</xdr:colOff>
          <xdr:row>1547</xdr:row>
          <xdr:rowOff>106680</xdr:rowOff>
        </xdr:to>
        <xdr:sp macro="" textlink="">
          <xdr:nvSpPr>
            <xdr:cNvPr id="3161" name="Group Box 111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1545</xdr:row>
          <xdr:rowOff>121920</xdr:rowOff>
        </xdr:from>
        <xdr:to>
          <xdr:col>11</xdr:col>
          <xdr:colOff>419100</xdr:colOff>
          <xdr:row>1546</xdr:row>
          <xdr:rowOff>99060</xdr:rowOff>
        </xdr:to>
        <xdr:sp macro="" textlink="">
          <xdr:nvSpPr>
            <xdr:cNvPr id="3162" name="Option Button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1546</xdr:row>
          <xdr:rowOff>106680</xdr:rowOff>
        </xdr:from>
        <xdr:to>
          <xdr:col>8</xdr:col>
          <xdr:colOff>274320</xdr:colOff>
          <xdr:row>1547</xdr:row>
          <xdr:rowOff>76200</xdr:rowOff>
        </xdr:to>
        <xdr:sp macro="" textlink="">
          <xdr:nvSpPr>
            <xdr:cNvPr id="3163" name="Option Button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620</xdr:row>
          <xdr:rowOff>99060</xdr:rowOff>
        </xdr:from>
        <xdr:to>
          <xdr:col>11</xdr:col>
          <xdr:colOff>480060</xdr:colOff>
          <xdr:row>624</xdr:row>
          <xdr:rowOff>60960</xdr:rowOff>
        </xdr:to>
        <xdr:sp macro="" textlink="">
          <xdr:nvSpPr>
            <xdr:cNvPr id="3164" name="Group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620</xdr:row>
          <xdr:rowOff>152400</xdr:rowOff>
        </xdr:from>
        <xdr:to>
          <xdr:col>11</xdr:col>
          <xdr:colOff>388620</xdr:colOff>
          <xdr:row>621</xdr:row>
          <xdr:rowOff>137160</xdr:rowOff>
        </xdr:to>
        <xdr:sp macro="" textlink="">
          <xdr:nvSpPr>
            <xdr:cNvPr id="3165" name="Option Button 111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Destina integralmente o resultado do Ato Não Cooperativo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621</xdr:row>
          <xdr:rowOff>106680</xdr:rowOff>
        </xdr:from>
        <xdr:to>
          <xdr:col>11</xdr:col>
          <xdr:colOff>327660</xdr:colOff>
          <xdr:row>623</xdr:row>
          <xdr:rowOff>83820</xdr:rowOff>
        </xdr:to>
        <xdr:sp macro="" textlink="">
          <xdr:nvSpPr>
            <xdr:cNvPr id="3166" name="Option Button 1118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Destina parcialmente, excluindo o resultado financeiro, destinando os demais resultados Não Cooperativos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623</xdr:row>
          <xdr:rowOff>45720</xdr:rowOff>
        </xdr:from>
        <xdr:to>
          <xdr:col>10</xdr:col>
          <xdr:colOff>213360</xdr:colOff>
          <xdr:row>624</xdr:row>
          <xdr:rowOff>22860</xdr:rowOff>
        </xdr:to>
        <xdr:sp macro="" textlink="">
          <xdr:nvSpPr>
            <xdr:cNvPr id="3167" name="Option Button 1119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Destina apenas o resultado financeiro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776</xdr:row>
          <xdr:rowOff>38100</xdr:rowOff>
        </xdr:from>
        <xdr:to>
          <xdr:col>11</xdr:col>
          <xdr:colOff>495300</xdr:colOff>
          <xdr:row>779</xdr:row>
          <xdr:rowOff>38100</xdr:rowOff>
        </xdr:to>
        <xdr:sp macro="" textlink="">
          <xdr:nvSpPr>
            <xdr:cNvPr id="3168" name="Group Box 1120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776</xdr:row>
          <xdr:rowOff>76200</xdr:rowOff>
        </xdr:from>
        <xdr:to>
          <xdr:col>11</xdr:col>
          <xdr:colOff>441960</xdr:colOff>
          <xdr:row>777</xdr:row>
          <xdr:rowOff>45720</xdr:rowOff>
        </xdr:to>
        <xdr:sp macro="" textlink="">
          <xdr:nvSpPr>
            <xdr:cNvPr id="3169" name="Option Button 1121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Utilizamos o Unimed Cooperado (da Unimed do Brasil)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777</xdr:row>
          <xdr:rowOff>60960</xdr:rowOff>
        </xdr:from>
        <xdr:to>
          <xdr:col>11</xdr:col>
          <xdr:colOff>419100</xdr:colOff>
          <xdr:row>778</xdr:row>
          <xdr:rowOff>30480</xdr:rowOff>
        </xdr:to>
        <xdr:sp macro="" textlink="">
          <xdr:nvSpPr>
            <xdr:cNvPr id="3170" name="Option Button 1122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Estamos integrando com o Unimed Cooperado (da Unimed do Brasil)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778</xdr:row>
          <xdr:rowOff>38100</xdr:rowOff>
        </xdr:from>
        <xdr:to>
          <xdr:col>11</xdr:col>
          <xdr:colOff>419100</xdr:colOff>
          <xdr:row>779</xdr:row>
          <xdr:rowOff>7620</xdr:rowOff>
        </xdr:to>
        <xdr:sp macro="" textlink="">
          <xdr:nvSpPr>
            <xdr:cNvPr id="3171" name="Option Button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Nosso aplicativo é próprio ou contratado de terceiros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1152</xdr:row>
          <xdr:rowOff>106680</xdr:rowOff>
        </xdr:from>
        <xdr:to>
          <xdr:col>11</xdr:col>
          <xdr:colOff>495300</xdr:colOff>
          <xdr:row>1158</xdr:row>
          <xdr:rowOff>152400</xdr:rowOff>
        </xdr:to>
        <xdr:sp macro="" textlink="">
          <xdr:nvSpPr>
            <xdr:cNvPr id="3174" name="Group Box 112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1152</xdr:row>
          <xdr:rowOff>144780</xdr:rowOff>
        </xdr:from>
        <xdr:to>
          <xdr:col>11</xdr:col>
          <xdr:colOff>190500</xdr:colOff>
          <xdr:row>1154</xdr:row>
          <xdr:rowOff>121920</xdr:rowOff>
        </xdr:to>
        <xdr:sp macro="" textlink="">
          <xdr:nvSpPr>
            <xdr:cNvPr id="3175" name="Option Button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Possui mais de 100 colaboradores e atende a cota legal de contratação de pessoas com deficiência de acordo com a lei 8.123/1991, art.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1154</xdr:row>
          <xdr:rowOff>152400</xdr:rowOff>
        </xdr:from>
        <xdr:to>
          <xdr:col>11</xdr:col>
          <xdr:colOff>312420</xdr:colOff>
          <xdr:row>1156</xdr:row>
          <xdr:rowOff>137160</xdr:rowOff>
        </xdr:to>
        <xdr:sp macro="" textlink="">
          <xdr:nvSpPr>
            <xdr:cNvPr id="3176" name="Option Button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Possui mais de 100 colaboradores, mas não atende a cota legal de contratação de pessoas com deficiência de acordo com a lei 8.123/1991, art.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1156</xdr:row>
          <xdr:rowOff>160020</xdr:rowOff>
        </xdr:from>
        <xdr:to>
          <xdr:col>11</xdr:col>
          <xdr:colOff>457200</xdr:colOff>
          <xdr:row>1157</xdr:row>
          <xdr:rowOff>137160</xdr:rowOff>
        </xdr:to>
        <xdr:sp macro="" textlink="">
          <xdr:nvSpPr>
            <xdr:cNvPr id="3177" name="Option Button 1129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Possui menos de 100 colaboradores, mas há pessoas com deficiência no seu quadro de colaboradores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1157</xdr:row>
          <xdr:rowOff>137160</xdr:rowOff>
        </xdr:from>
        <xdr:to>
          <xdr:col>11</xdr:col>
          <xdr:colOff>457200</xdr:colOff>
          <xdr:row>1158</xdr:row>
          <xdr:rowOff>106680</xdr:rowOff>
        </xdr:to>
        <xdr:sp macro="" textlink="">
          <xdr:nvSpPr>
            <xdr:cNvPr id="3178" name="Option Button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Não há pessoas com deficiência no seu quadro de colaboradores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1163</xdr:row>
          <xdr:rowOff>0</xdr:rowOff>
        </xdr:from>
        <xdr:to>
          <xdr:col>11</xdr:col>
          <xdr:colOff>495300</xdr:colOff>
          <xdr:row>1165</xdr:row>
          <xdr:rowOff>22860</xdr:rowOff>
        </xdr:to>
        <xdr:sp macro="" textlink="">
          <xdr:nvSpPr>
            <xdr:cNvPr id="3179" name="Group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1163</xdr:row>
          <xdr:rowOff>38100</xdr:rowOff>
        </xdr:from>
        <xdr:to>
          <xdr:col>7</xdr:col>
          <xdr:colOff>60960</xdr:colOff>
          <xdr:row>1164</xdr:row>
          <xdr:rowOff>7620</xdr:rowOff>
        </xdr:to>
        <xdr:sp macro="" textlink="">
          <xdr:nvSpPr>
            <xdr:cNvPr id="3180" name="Option Button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1164</xdr:row>
          <xdr:rowOff>22860</xdr:rowOff>
        </xdr:from>
        <xdr:to>
          <xdr:col>8</xdr:col>
          <xdr:colOff>274320</xdr:colOff>
          <xdr:row>1164</xdr:row>
          <xdr:rowOff>182880</xdr:rowOff>
        </xdr:to>
        <xdr:sp macro="" textlink="">
          <xdr:nvSpPr>
            <xdr:cNvPr id="3181" name="Option Button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594360</xdr:colOff>
          <xdr:row>13</xdr:row>
          <xdr:rowOff>175260</xdr:rowOff>
        </xdr:from>
        <xdr:to>
          <xdr:col>18</xdr:col>
          <xdr:colOff>45720</xdr:colOff>
          <xdr:row>15</xdr:row>
          <xdr:rowOff>7620</xdr:rowOff>
        </xdr:to>
        <xdr:sp macro="" textlink="">
          <xdr:nvSpPr>
            <xdr:cNvPr id="3182" name="Drop Down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808</xdr:row>
          <xdr:rowOff>45720</xdr:rowOff>
        </xdr:from>
        <xdr:to>
          <xdr:col>11</xdr:col>
          <xdr:colOff>480060</xdr:colOff>
          <xdr:row>815</xdr:row>
          <xdr:rowOff>0</xdr:rowOff>
        </xdr:to>
        <xdr:sp macro="" textlink="">
          <xdr:nvSpPr>
            <xdr:cNvPr id="3183" name="Group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808</xdr:row>
          <xdr:rowOff>76200</xdr:rowOff>
        </xdr:from>
        <xdr:to>
          <xdr:col>7</xdr:col>
          <xdr:colOff>60960</xdr:colOff>
          <xdr:row>809</xdr:row>
          <xdr:rowOff>106680</xdr:rowOff>
        </xdr:to>
        <xdr:sp macro="" textlink="">
          <xdr:nvSpPr>
            <xdr:cNvPr id="3184" name="Option Button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 Classificação “A”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809</xdr:row>
          <xdr:rowOff>76200</xdr:rowOff>
        </xdr:from>
        <xdr:to>
          <xdr:col>8</xdr:col>
          <xdr:colOff>274320</xdr:colOff>
          <xdr:row>810</xdr:row>
          <xdr:rowOff>106680</xdr:rowOff>
        </xdr:to>
        <xdr:sp macro="" textlink="">
          <xdr:nvSpPr>
            <xdr:cNvPr id="3185" name="Option Button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 Classificação “B”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810</xdr:row>
          <xdr:rowOff>68580</xdr:rowOff>
        </xdr:from>
        <xdr:to>
          <xdr:col>9</xdr:col>
          <xdr:colOff>251460</xdr:colOff>
          <xdr:row>811</xdr:row>
          <xdr:rowOff>114300</xdr:rowOff>
        </xdr:to>
        <xdr:sp macro="" textlink="">
          <xdr:nvSpPr>
            <xdr:cNvPr id="3186" name="Option Button 11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Classificação “C”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811</xdr:row>
          <xdr:rowOff>76200</xdr:rowOff>
        </xdr:from>
        <xdr:to>
          <xdr:col>9</xdr:col>
          <xdr:colOff>236220</xdr:colOff>
          <xdr:row>812</xdr:row>
          <xdr:rowOff>121920</xdr:rowOff>
        </xdr:to>
        <xdr:sp macro="" textlink="">
          <xdr:nvSpPr>
            <xdr:cNvPr id="3187" name="Option Button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Classificação “D”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812</xdr:row>
          <xdr:rowOff>83820</xdr:rowOff>
        </xdr:from>
        <xdr:to>
          <xdr:col>9</xdr:col>
          <xdr:colOff>236220</xdr:colOff>
          <xdr:row>813</xdr:row>
          <xdr:rowOff>137160</xdr:rowOff>
        </xdr:to>
        <xdr:sp macro="" textlink="">
          <xdr:nvSpPr>
            <xdr:cNvPr id="3188" name="Option Button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Classificação “E”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813</xdr:row>
          <xdr:rowOff>106680</xdr:rowOff>
        </xdr:from>
        <xdr:to>
          <xdr:col>9</xdr:col>
          <xdr:colOff>236220</xdr:colOff>
          <xdr:row>814</xdr:row>
          <xdr:rowOff>152400</xdr:rowOff>
        </xdr:to>
        <xdr:sp macro="" textlink="">
          <xdr:nvSpPr>
            <xdr:cNvPr id="3189" name="Option Button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 Classificação “F”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817</xdr:row>
          <xdr:rowOff>68580</xdr:rowOff>
        </xdr:from>
        <xdr:to>
          <xdr:col>11</xdr:col>
          <xdr:colOff>480060</xdr:colOff>
          <xdr:row>824</xdr:row>
          <xdr:rowOff>22860</xdr:rowOff>
        </xdr:to>
        <xdr:sp macro="" textlink="">
          <xdr:nvSpPr>
            <xdr:cNvPr id="3190" name="Group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817</xdr:row>
          <xdr:rowOff>99060</xdr:rowOff>
        </xdr:from>
        <xdr:to>
          <xdr:col>7</xdr:col>
          <xdr:colOff>60960</xdr:colOff>
          <xdr:row>818</xdr:row>
          <xdr:rowOff>121920</xdr:rowOff>
        </xdr:to>
        <xdr:sp macro="" textlink="">
          <xdr:nvSpPr>
            <xdr:cNvPr id="3191" name="Option Button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 Classificação “A”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818</xdr:row>
          <xdr:rowOff>99060</xdr:rowOff>
        </xdr:from>
        <xdr:to>
          <xdr:col>8</xdr:col>
          <xdr:colOff>274320</xdr:colOff>
          <xdr:row>819</xdr:row>
          <xdr:rowOff>121920</xdr:rowOff>
        </xdr:to>
        <xdr:sp macro="" textlink="">
          <xdr:nvSpPr>
            <xdr:cNvPr id="3192" name="Option Button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 Classificação “B”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819</xdr:row>
          <xdr:rowOff>83820</xdr:rowOff>
        </xdr:from>
        <xdr:to>
          <xdr:col>9</xdr:col>
          <xdr:colOff>251460</xdr:colOff>
          <xdr:row>820</xdr:row>
          <xdr:rowOff>137160</xdr:rowOff>
        </xdr:to>
        <xdr:sp macro="" textlink="">
          <xdr:nvSpPr>
            <xdr:cNvPr id="3193" name="Option Button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 Classificação “C”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820</xdr:row>
          <xdr:rowOff>99060</xdr:rowOff>
        </xdr:from>
        <xdr:to>
          <xdr:col>9</xdr:col>
          <xdr:colOff>236220</xdr:colOff>
          <xdr:row>821</xdr:row>
          <xdr:rowOff>144780</xdr:rowOff>
        </xdr:to>
        <xdr:sp macro="" textlink="">
          <xdr:nvSpPr>
            <xdr:cNvPr id="3194" name="Option Button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j. Classificação “D”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821</xdr:row>
          <xdr:rowOff>106680</xdr:rowOff>
        </xdr:from>
        <xdr:to>
          <xdr:col>9</xdr:col>
          <xdr:colOff>236220</xdr:colOff>
          <xdr:row>822</xdr:row>
          <xdr:rowOff>152400</xdr:rowOff>
        </xdr:to>
        <xdr:sp macro="" textlink="">
          <xdr:nvSpPr>
            <xdr:cNvPr id="3195" name="Option Button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k. Classificação “E”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822</xdr:row>
          <xdr:rowOff>121920</xdr:rowOff>
        </xdr:from>
        <xdr:to>
          <xdr:col>9</xdr:col>
          <xdr:colOff>236220</xdr:colOff>
          <xdr:row>823</xdr:row>
          <xdr:rowOff>175260</xdr:rowOff>
        </xdr:to>
        <xdr:sp macro="" textlink="">
          <xdr:nvSpPr>
            <xdr:cNvPr id="3196" name="Option Button 1148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l. Classificação “F”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826</xdr:row>
          <xdr:rowOff>45720</xdr:rowOff>
        </xdr:from>
        <xdr:to>
          <xdr:col>11</xdr:col>
          <xdr:colOff>480060</xdr:colOff>
          <xdr:row>833</xdr:row>
          <xdr:rowOff>0</xdr:rowOff>
        </xdr:to>
        <xdr:sp macro="" textlink="">
          <xdr:nvSpPr>
            <xdr:cNvPr id="3197" name="Group Box 1149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826</xdr:row>
          <xdr:rowOff>76200</xdr:rowOff>
        </xdr:from>
        <xdr:to>
          <xdr:col>7</xdr:col>
          <xdr:colOff>60960</xdr:colOff>
          <xdr:row>827</xdr:row>
          <xdr:rowOff>106680</xdr:rowOff>
        </xdr:to>
        <xdr:sp macro="" textlink="">
          <xdr:nvSpPr>
            <xdr:cNvPr id="3198" name="Option Button 1150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m. Classificação “A”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827</xdr:row>
          <xdr:rowOff>76200</xdr:rowOff>
        </xdr:from>
        <xdr:to>
          <xdr:col>8</xdr:col>
          <xdr:colOff>274320</xdr:colOff>
          <xdr:row>828</xdr:row>
          <xdr:rowOff>106680</xdr:rowOff>
        </xdr:to>
        <xdr:sp macro="" textlink="">
          <xdr:nvSpPr>
            <xdr:cNvPr id="3199" name="Option Button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n. Classificação “B”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828</xdr:row>
          <xdr:rowOff>68580</xdr:rowOff>
        </xdr:from>
        <xdr:to>
          <xdr:col>9</xdr:col>
          <xdr:colOff>251460</xdr:colOff>
          <xdr:row>829</xdr:row>
          <xdr:rowOff>114300</xdr:rowOff>
        </xdr:to>
        <xdr:sp macro="" textlink="">
          <xdr:nvSpPr>
            <xdr:cNvPr id="3200" name="Option Button 1152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o. Classificação “C”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829</xdr:row>
          <xdr:rowOff>76200</xdr:rowOff>
        </xdr:from>
        <xdr:to>
          <xdr:col>9</xdr:col>
          <xdr:colOff>236220</xdr:colOff>
          <xdr:row>830</xdr:row>
          <xdr:rowOff>121920</xdr:rowOff>
        </xdr:to>
        <xdr:sp macro="" textlink="">
          <xdr:nvSpPr>
            <xdr:cNvPr id="3201" name="Option Button 1153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p. Classificação “D”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830</xdr:row>
          <xdr:rowOff>83820</xdr:rowOff>
        </xdr:from>
        <xdr:to>
          <xdr:col>9</xdr:col>
          <xdr:colOff>236220</xdr:colOff>
          <xdr:row>831</xdr:row>
          <xdr:rowOff>137160</xdr:rowOff>
        </xdr:to>
        <xdr:sp macro="" textlink="">
          <xdr:nvSpPr>
            <xdr:cNvPr id="3202" name="Option Button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q. Classificação “E”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831</xdr:row>
          <xdr:rowOff>106680</xdr:rowOff>
        </xdr:from>
        <xdr:to>
          <xdr:col>9</xdr:col>
          <xdr:colOff>236220</xdr:colOff>
          <xdr:row>832</xdr:row>
          <xdr:rowOff>152400</xdr:rowOff>
        </xdr:to>
        <xdr:sp macro="" textlink="">
          <xdr:nvSpPr>
            <xdr:cNvPr id="3203" name="Option Button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r. Classificação “F”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835</xdr:row>
          <xdr:rowOff>76200</xdr:rowOff>
        </xdr:from>
        <xdr:to>
          <xdr:col>11</xdr:col>
          <xdr:colOff>480060</xdr:colOff>
          <xdr:row>842</xdr:row>
          <xdr:rowOff>30480</xdr:rowOff>
        </xdr:to>
        <xdr:sp macro="" textlink="">
          <xdr:nvSpPr>
            <xdr:cNvPr id="3204" name="Group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835</xdr:row>
          <xdr:rowOff>106680</xdr:rowOff>
        </xdr:from>
        <xdr:to>
          <xdr:col>7</xdr:col>
          <xdr:colOff>60960</xdr:colOff>
          <xdr:row>836</xdr:row>
          <xdr:rowOff>137160</xdr:rowOff>
        </xdr:to>
        <xdr:sp macro="" textlink="">
          <xdr:nvSpPr>
            <xdr:cNvPr id="3205" name="Option Button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s. Classificação “A”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836</xdr:row>
          <xdr:rowOff>106680</xdr:rowOff>
        </xdr:from>
        <xdr:to>
          <xdr:col>8</xdr:col>
          <xdr:colOff>274320</xdr:colOff>
          <xdr:row>837</xdr:row>
          <xdr:rowOff>137160</xdr:rowOff>
        </xdr:to>
        <xdr:sp macro="" textlink="">
          <xdr:nvSpPr>
            <xdr:cNvPr id="3206" name="Option Button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t. Classificação “B”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837</xdr:row>
          <xdr:rowOff>99060</xdr:rowOff>
        </xdr:from>
        <xdr:to>
          <xdr:col>9</xdr:col>
          <xdr:colOff>251460</xdr:colOff>
          <xdr:row>838</xdr:row>
          <xdr:rowOff>144780</xdr:rowOff>
        </xdr:to>
        <xdr:sp macro="" textlink="">
          <xdr:nvSpPr>
            <xdr:cNvPr id="3207" name="Option Button 1159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u. Classificação “C”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838</xdr:row>
          <xdr:rowOff>106680</xdr:rowOff>
        </xdr:from>
        <xdr:to>
          <xdr:col>9</xdr:col>
          <xdr:colOff>236220</xdr:colOff>
          <xdr:row>839</xdr:row>
          <xdr:rowOff>152400</xdr:rowOff>
        </xdr:to>
        <xdr:sp macro="" textlink="">
          <xdr:nvSpPr>
            <xdr:cNvPr id="3208" name="Option Button 1160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v. Classificação “D”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839</xdr:row>
          <xdr:rowOff>114300</xdr:rowOff>
        </xdr:from>
        <xdr:to>
          <xdr:col>9</xdr:col>
          <xdr:colOff>236220</xdr:colOff>
          <xdr:row>840</xdr:row>
          <xdr:rowOff>160020</xdr:rowOff>
        </xdr:to>
        <xdr:sp macro="" textlink="">
          <xdr:nvSpPr>
            <xdr:cNvPr id="3209" name="Option Button 1161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w. Classificação “E”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840</xdr:row>
          <xdr:rowOff>137160</xdr:rowOff>
        </xdr:from>
        <xdr:to>
          <xdr:col>9</xdr:col>
          <xdr:colOff>236220</xdr:colOff>
          <xdr:row>841</xdr:row>
          <xdr:rowOff>182880</xdr:rowOff>
        </xdr:to>
        <xdr:sp macro="" textlink="">
          <xdr:nvSpPr>
            <xdr:cNvPr id="3210" name="Option Button 1162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x. Classificação “F”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556</xdr:row>
          <xdr:rowOff>76200</xdr:rowOff>
        </xdr:from>
        <xdr:to>
          <xdr:col>11</xdr:col>
          <xdr:colOff>495300</xdr:colOff>
          <xdr:row>558</xdr:row>
          <xdr:rowOff>99060</xdr:rowOff>
        </xdr:to>
        <xdr:sp macro="" textlink="">
          <xdr:nvSpPr>
            <xdr:cNvPr id="3211" name="Group Box 1163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556</xdr:row>
          <xdr:rowOff>114300</xdr:rowOff>
        </xdr:from>
        <xdr:to>
          <xdr:col>11</xdr:col>
          <xdr:colOff>0</xdr:colOff>
          <xdr:row>557</xdr:row>
          <xdr:rowOff>76200</xdr:rowOff>
        </xdr:to>
        <xdr:sp macro="" textlink="">
          <xdr:nvSpPr>
            <xdr:cNvPr id="3212" name="Option Button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Utiliza o código de conduta do Sistema Unimed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557</xdr:row>
          <xdr:rowOff>99060</xdr:rowOff>
        </xdr:from>
        <xdr:to>
          <xdr:col>8</xdr:col>
          <xdr:colOff>274320</xdr:colOff>
          <xdr:row>558</xdr:row>
          <xdr:rowOff>68580</xdr:rowOff>
        </xdr:to>
        <xdr:sp macro="" textlink="">
          <xdr:nvSpPr>
            <xdr:cNvPr id="3213" name="Option Button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Utiliza código de conduta próprio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765</xdr:row>
          <xdr:rowOff>60960</xdr:rowOff>
        </xdr:from>
        <xdr:to>
          <xdr:col>11</xdr:col>
          <xdr:colOff>495300</xdr:colOff>
          <xdr:row>768</xdr:row>
          <xdr:rowOff>137160</xdr:rowOff>
        </xdr:to>
        <xdr:sp macro="" textlink="">
          <xdr:nvSpPr>
            <xdr:cNvPr id="3214" name="Group Box 1166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765</xdr:row>
          <xdr:rowOff>99060</xdr:rowOff>
        </xdr:from>
        <xdr:to>
          <xdr:col>11</xdr:col>
          <xdr:colOff>236220</xdr:colOff>
          <xdr:row>766</xdr:row>
          <xdr:rowOff>68580</xdr:rowOff>
        </xdr:to>
        <xdr:sp macro="" textlink="">
          <xdr:nvSpPr>
            <xdr:cNvPr id="3215" name="Option Button 1167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 Utilizamos o Unimed Cliente (da Unimed do Brasil)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766</xdr:row>
          <xdr:rowOff>99060</xdr:rowOff>
        </xdr:from>
        <xdr:to>
          <xdr:col>11</xdr:col>
          <xdr:colOff>236220</xdr:colOff>
          <xdr:row>767</xdr:row>
          <xdr:rowOff>68580</xdr:rowOff>
        </xdr:to>
        <xdr:sp macro="" textlink="">
          <xdr:nvSpPr>
            <xdr:cNvPr id="3216" name="Option Button 1168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 Estamos integrando com o Unimed Cliente (da Unimed do Brasil)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767</xdr:row>
          <xdr:rowOff>99060</xdr:rowOff>
        </xdr:from>
        <xdr:to>
          <xdr:col>11</xdr:col>
          <xdr:colOff>236220</xdr:colOff>
          <xdr:row>768</xdr:row>
          <xdr:rowOff>68580</xdr:rowOff>
        </xdr:to>
        <xdr:sp macro="" textlink="">
          <xdr:nvSpPr>
            <xdr:cNvPr id="3217" name="Option Button 1169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 Nosso aplicativo é próprio ou contratado de terceiros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360</xdr:row>
          <xdr:rowOff>152400</xdr:rowOff>
        </xdr:from>
        <xdr:to>
          <xdr:col>11</xdr:col>
          <xdr:colOff>335280</xdr:colOff>
          <xdr:row>361</xdr:row>
          <xdr:rowOff>121920</xdr:rowOff>
        </xdr:to>
        <xdr:sp macro="" textlink="">
          <xdr:nvSpPr>
            <xdr:cNvPr id="3218" name="Option Button 1170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n. Compartilhamento, full time via sistema/software específico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361</xdr:row>
          <xdr:rowOff>137160</xdr:rowOff>
        </xdr:from>
        <xdr:to>
          <xdr:col>11</xdr:col>
          <xdr:colOff>464820</xdr:colOff>
          <xdr:row>362</xdr:row>
          <xdr:rowOff>106680</xdr:rowOff>
        </xdr:to>
        <xdr:sp macro="" textlink="">
          <xdr:nvSpPr>
            <xdr:cNvPr id="3219" name="Option Button 1171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o. Relatórios mensais de testes de controle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360</xdr:row>
          <xdr:rowOff>106680</xdr:rowOff>
        </xdr:from>
        <xdr:to>
          <xdr:col>11</xdr:col>
          <xdr:colOff>495300</xdr:colOff>
          <xdr:row>366</xdr:row>
          <xdr:rowOff>76200</xdr:rowOff>
        </xdr:to>
        <xdr:sp macro="" textlink="">
          <xdr:nvSpPr>
            <xdr:cNvPr id="3220" name="Group Box 1172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362</xdr:row>
          <xdr:rowOff>121920</xdr:rowOff>
        </xdr:from>
        <xdr:to>
          <xdr:col>11</xdr:col>
          <xdr:colOff>464820</xdr:colOff>
          <xdr:row>363</xdr:row>
          <xdr:rowOff>99060</xdr:rowOff>
        </xdr:to>
        <xdr:sp macro="" textlink="">
          <xdr:nvSpPr>
            <xdr:cNvPr id="3221" name="Option Button 1173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p. Relatórios bimestrais de testes de controle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363</xdr:row>
          <xdr:rowOff>106680</xdr:rowOff>
        </xdr:from>
        <xdr:to>
          <xdr:col>11</xdr:col>
          <xdr:colOff>464820</xdr:colOff>
          <xdr:row>364</xdr:row>
          <xdr:rowOff>76200</xdr:rowOff>
        </xdr:to>
        <xdr:sp macro="" textlink="">
          <xdr:nvSpPr>
            <xdr:cNvPr id="3222" name="Option Button 1174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q. Relatórios semestrais de testes de controle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364</xdr:row>
          <xdr:rowOff>83820</xdr:rowOff>
        </xdr:from>
        <xdr:to>
          <xdr:col>11</xdr:col>
          <xdr:colOff>464820</xdr:colOff>
          <xdr:row>365</xdr:row>
          <xdr:rowOff>60960</xdr:rowOff>
        </xdr:to>
        <xdr:sp macro="" textlink="">
          <xdr:nvSpPr>
            <xdr:cNvPr id="3223" name="Option Button 1175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r. Relatórios anuais de testes de controle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365</xdr:row>
          <xdr:rowOff>68580</xdr:rowOff>
        </xdr:from>
        <xdr:to>
          <xdr:col>11</xdr:col>
          <xdr:colOff>464820</xdr:colOff>
          <xdr:row>366</xdr:row>
          <xdr:rowOff>38100</xdr:rowOff>
        </xdr:to>
        <xdr:sp macro="" textlink="">
          <xdr:nvSpPr>
            <xdr:cNvPr id="3224" name="Option Button 1176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s. Relatórios disponibilizados, referentes ao exercício anterior, pela Auditoria Interna independente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192404</xdr:colOff>
      <xdr:row>12</xdr:row>
      <xdr:rowOff>66008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641079" cy="2466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800080"/>
      </a:folHlink>
    </a:clrScheme>
    <a:fontScheme name="Personalizada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7AF5-9BAB-4279-81B0-10D23707FD3E}">
  <sheetPr>
    <pageSetUpPr fitToPage="1"/>
  </sheetPr>
  <dimension ref="A1:BD582"/>
  <sheetViews>
    <sheetView tabSelected="1" zoomScaleNormal="100" workbookViewId="0">
      <selection activeCell="B14" sqref="B14"/>
    </sheetView>
  </sheetViews>
  <sheetFormatPr defaultRowHeight="14.4"/>
  <cols>
    <col min="1" max="1" width="4.5546875" customWidth="1"/>
    <col min="2" max="2" width="120.6640625" customWidth="1"/>
    <col min="3" max="3" width="4.44140625" style="26" customWidth="1"/>
    <col min="4" max="56" width="9.109375" style="27"/>
  </cols>
  <sheetData>
    <row r="1" spans="1:3">
      <c r="A1" s="3"/>
      <c r="B1" s="3"/>
      <c r="C1" s="25"/>
    </row>
    <row r="2" spans="1:3">
      <c r="A2" s="3"/>
      <c r="B2" s="3"/>
      <c r="C2" s="25"/>
    </row>
    <row r="3" spans="1:3">
      <c r="A3" s="3"/>
      <c r="B3" s="3"/>
      <c r="C3" s="25"/>
    </row>
    <row r="4" spans="1:3">
      <c r="A4" s="3"/>
      <c r="B4" s="3"/>
      <c r="C4" s="25"/>
    </row>
    <row r="5" spans="1:3">
      <c r="A5" s="3"/>
      <c r="B5" s="3"/>
      <c r="C5" s="25"/>
    </row>
    <row r="6" spans="1:3">
      <c r="A6" s="3"/>
      <c r="B6" s="3"/>
      <c r="C6" s="25"/>
    </row>
    <row r="7" spans="1:3">
      <c r="A7" s="3"/>
      <c r="B7" s="3"/>
      <c r="C7" s="25"/>
    </row>
    <row r="8" spans="1:3">
      <c r="A8" s="3"/>
      <c r="B8" s="3"/>
      <c r="C8" s="25"/>
    </row>
    <row r="9" spans="1:3">
      <c r="A9" s="3"/>
      <c r="B9" s="3"/>
      <c r="C9" s="25"/>
    </row>
    <row r="10" spans="1:3">
      <c r="A10" s="3"/>
      <c r="B10" s="3"/>
      <c r="C10" s="25"/>
    </row>
    <row r="11" spans="1:3">
      <c r="A11" s="3"/>
      <c r="B11" s="3"/>
      <c r="C11" s="25"/>
    </row>
    <row r="12" spans="1:3">
      <c r="A12" s="3"/>
      <c r="B12" s="3"/>
      <c r="C12" s="25"/>
    </row>
    <row r="13" spans="1:3">
      <c r="A13" s="3"/>
      <c r="B13" s="3"/>
      <c r="C13" s="25"/>
    </row>
    <row r="14" spans="1:3">
      <c r="A14" s="3"/>
      <c r="B14" s="3" t="s">
        <v>928</v>
      </c>
      <c r="C14" s="25"/>
    </row>
    <row r="15" spans="1:3">
      <c r="A15" s="3"/>
      <c r="B15" s="3"/>
      <c r="C15" s="25"/>
    </row>
    <row r="16" spans="1:3">
      <c r="A16" s="3"/>
      <c r="B16" s="24" t="s">
        <v>473</v>
      </c>
      <c r="C16" s="25"/>
    </row>
    <row r="17" spans="1:3">
      <c r="A17" s="3"/>
      <c r="B17" s="7"/>
      <c r="C17" s="25"/>
    </row>
    <row r="18" spans="1:3">
      <c r="A18" s="3"/>
      <c r="B18" s="28" t="s">
        <v>466</v>
      </c>
      <c r="C18" s="25"/>
    </row>
    <row r="19" spans="1:3">
      <c r="A19" s="3"/>
      <c r="B19" s="23" t="s">
        <v>24</v>
      </c>
      <c r="C19" s="25"/>
    </row>
    <row r="20" spans="1:3">
      <c r="A20" s="3"/>
      <c r="B20" s="23" t="s">
        <v>474</v>
      </c>
      <c r="C20" s="25"/>
    </row>
    <row r="21" spans="1:3">
      <c r="A21" s="3"/>
      <c r="B21" s="23" t="s">
        <v>475</v>
      </c>
      <c r="C21" s="25"/>
    </row>
    <row r="22" spans="1:3">
      <c r="A22" s="3"/>
      <c r="B22" s="23" t="s">
        <v>476</v>
      </c>
      <c r="C22" s="25"/>
    </row>
    <row r="23" spans="1:3">
      <c r="A23" s="3"/>
      <c r="B23" s="23" t="s">
        <v>477</v>
      </c>
      <c r="C23" s="25"/>
    </row>
    <row r="24" spans="1:3">
      <c r="A24" s="3"/>
      <c r="B24" s="23" t="s">
        <v>42</v>
      </c>
      <c r="C24" s="25"/>
    </row>
    <row r="25" spans="1:3">
      <c r="A25" s="3"/>
      <c r="B25" s="23" t="s">
        <v>44</v>
      </c>
      <c r="C25" s="25"/>
    </row>
    <row r="26" spans="1:3">
      <c r="A26" s="3"/>
      <c r="B26" s="23" t="s">
        <v>478</v>
      </c>
      <c r="C26" s="25"/>
    </row>
    <row r="27" spans="1:3">
      <c r="A27" s="3"/>
      <c r="B27" s="23" t="s">
        <v>46</v>
      </c>
      <c r="C27" s="25"/>
    </row>
    <row r="28" spans="1:3">
      <c r="A28" s="3"/>
      <c r="B28" s="18"/>
      <c r="C28" s="25"/>
    </row>
    <row r="29" spans="1:3">
      <c r="A29" s="3"/>
      <c r="B29" s="14" t="s">
        <v>467</v>
      </c>
      <c r="C29" s="25"/>
    </row>
    <row r="30" spans="1:3">
      <c r="A30" s="3"/>
      <c r="B30" s="23" t="s">
        <v>479</v>
      </c>
      <c r="C30" s="25"/>
    </row>
    <row r="31" spans="1:3">
      <c r="A31" s="3"/>
      <c r="B31" s="23" t="s">
        <v>480</v>
      </c>
      <c r="C31" s="25"/>
    </row>
    <row r="32" spans="1:3">
      <c r="A32" s="3"/>
      <c r="B32" s="23" t="s">
        <v>481</v>
      </c>
      <c r="C32" s="25"/>
    </row>
    <row r="33" spans="1:3">
      <c r="A33" s="3"/>
      <c r="B33" s="23" t="s">
        <v>482</v>
      </c>
      <c r="C33" s="25"/>
    </row>
    <row r="34" spans="1:3">
      <c r="A34" s="3"/>
      <c r="B34" s="23" t="s">
        <v>483</v>
      </c>
      <c r="C34" s="25"/>
    </row>
    <row r="35" spans="1:3">
      <c r="A35" s="3"/>
      <c r="B35" s="23" t="s">
        <v>51</v>
      </c>
      <c r="C35" s="25"/>
    </row>
    <row r="36" spans="1:3">
      <c r="A36" s="3"/>
      <c r="B36" s="23" t="s">
        <v>56</v>
      </c>
      <c r="C36" s="25"/>
    </row>
    <row r="37" spans="1:3">
      <c r="A37" s="3"/>
      <c r="B37" s="23" t="s">
        <v>484</v>
      </c>
      <c r="C37" s="25"/>
    </row>
    <row r="38" spans="1:3">
      <c r="A38" s="3"/>
      <c r="B38" s="23" t="s">
        <v>485</v>
      </c>
      <c r="C38" s="25"/>
    </row>
    <row r="39" spans="1:3">
      <c r="A39" s="3"/>
      <c r="B39" s="23" t="s">
        <v>486</v>
      </c>
      <c r="C39" s="25"/>
    </row>
    <row r="40" spans="1:3">
      <c r="A40" s="3"/>
      <c r="B40" s="23" t="s">
        <v>487</v>
      </c>
      <c r="C40" s="25"/>
    </row>
    <row r="41" spans="1:3">
      <c r="A41" s="3"/>
      <c r="B41" s="23" t="s">
        <v>122</v>
      </c>
      <c r="C41" s="25"/>
    </row>
    <row r="42" spans="1:3">
      <c r="A42" s="3"/>
      <c r="B42" s="23" t="s">
        <v>128</v>
      </c>
      <c r="C42" s="25"/>
    </row>
    <row r="43" spans="1:3">
      <c r="A43" s="3"/>
      <c r="B43" s="23" t="s">
        <v>129</v>
      </c>
      <c r="C43" s="25"/>
    </row>
    <row r="44" spans="1:3">
      <c r="A44" s="3"/>
      <c r="B44" s="18"/>
      <c r="C44" s="25"/>
    </row>
    <row r="45" spans="1:3">
      <c r="A45" s="3"/>
      <c r="B45" s="13" t="s">
        <v>468</v>
      </c>
      <c r="C45" s="25"/>
    </row>
    <row r="46" spans="1:3">
      <c r="A46" s="3"/>
      <c r="B46" s="23" t="s">
        <v>488</v>
      </c>
      <c r="C46" s="25"/>
    </row>
    <row r="47" spans="1:3">
      <c r="A47" s="3"/>
      <c r="B47" s="23" t="s">
        <v>132</v>
      </c>
      <c r="C47" s="25"/>
    </row>
    <row r="48" spans="1:3">
      <c r="A48" s="3"/>
      <c r="B48" s="23" t="s">
        <v>133</v>
      </c>
      <c r="C48" s="25"/>
    </row>
    <row r="49" spans="1:3">
      <c r="A49" s="3"/>
      <c r="B49" s="23" t="s">
        <v>134</v>
      </c>
      <c r="C49" s="25"/>
    </row>
    <row r="50" spans="1:3">
      <c r="A50" s="3"/>
      <c r="B50" s="23" t="s">
        <v>135</v>
      </c>
      <c r="C50" s="25"/>
    </row>
    <row r="51" spans="1:3">
      <c r="A51" s="3"/>
      <c r="B51" s="23" t="s">
        <v>489</v>
      </c>
      <c r="C51" s="25"/>
    </row>
    <row r="52" spans="1:3">
      <c r="A52" s="3"/>
      <c r="B52" s="23" t="s">
        <v>490</v>
      </c>
      <c r="C52" s="25"/>
    </row>
    <row r="53" spans="1:3">
      <c r="A53" s="3"/>
      <c r="B53" s="23" t="s">
        <v>491</v>
      </c>
      <c r="C53" s="25"/>
    </row>
    <row r="54" spans="1:3">
      <c r="A54" s="3"/>
      <c r="B54" s="23" t="s">
        <v>492</v>
      </c>
      <c r="C54" s="25"/>
    </row>
    <row r="55" spans="1:3">
      <c r="A55" s="3"/>
      <c r="B55" s="23" t="s">
        <v>136</v>
      </c>
      <c r="C55" s="25"/>
    </row>
    <row r="56" spans="1:3">
      <c r="A56" s="3"/>
      <c r="B56" s="18"/>
      <c r="C56" s="25"/>
    </row>
    <row r="57" spans="1:3">
      <c r="A57" s="3"/>
      <c r="B57" s="12" t="s">
        <v>469</v>
      </c>
      <c r="C57" s="25"/>
    </row>
    <row r="58" spans="1:3">
      <c r="A58" s="3"/>
      <c r="B58" s="23" t="s">
        <v>493</v>
      </c>
      <c r="C58" s="25"/>
    </row>
    <row r="59" spans="1:3">
      <c r="A59" s="3"/>
      <c r="B59" s="23" t="s">
        <v>138</v>
      </c>
      <c r="C59" s="25"/>
    </row>
    <row r="60" spans="1:3">
      <c r="A60" s="3"/>
      <c r="B60" s="23" t="s">
        <v>139</v>
      </c>
      <c r="C60" s="25"/>
    </row>
    <row r="61" spans="1:3">
      <c r="A61" s="3"/>
      <c r="B61" s="23" t="s">
        <v>494</v>
      </c>
      <c r="C61" s="25"/>
    </row>
    <row r="62" spans="1:3">
      <c r="A62" s="3"/>
      <c r="B62" s="23" t="s">
        <v>495</v>
      </c>
      <c r="C62" s="25"/>
    </row>
    <row r="63" spans="1:3">
      <c r="A63" s="3"/>
      <c r="B63" s="23" t="s">
        <v>496</v>
      </c>
      <c r="C63" s="25"/>
    </row>
    <row r="64" spans="1:3">
      <c r="A64" s="3"/>
      <c r="B64" s="23" t="s">
        <v>142</v>
      </c>
      <c r="C64" s="25"/>
    </row>
    <row r="65" spans="1:3">
      <c r="A65" s="3"/>
      <c r="B65" s="23" t="s">
        <v>497</v>
      </c>
      <c r="C65" s="25"/>
    </row>
    <row r="66" spans="1:3">
      <c r="A66" s="3"/>
      <c r="B66" s="23" t="s">
        <v>498</v>
      </c>
      <c r="C66" s="25"/>
    </row>
    <row r="67" spans="1:3">
      <c r="A67" s="3"/>
      <c r="B67" s="23" t="s">
        <v>499</v>
      </c>
      <c r="C67" s="25"/>
    </row>
    <row r="68" spans="1:3">
      <c r="A68" s="3"/>
      <c r="B68" s="18"/>
      <c r="C68" s="25"/>
    </row>
    <row r="69" spans="1:3">
      <c r="A69" s="3"/>
      <c r="B69" s="11" t="s">
        <v>470</v>
      </c>
      <c r="C69" s="25"/>
    </row>
    <row r="70" spans="1:3">
      <c r="A70" s="3"/>
      <c r="B70" s="23" t="s">
        <v>500</v>
      </c>
      <c r="C70" s="25"/>
    </row>
    <row r="71" spans="1:3">
      <c r="A71" s="3"/>
      <c r="B71" s="23" t="s">
        <v>147</v>
      </c>
      <c r="C71" s="25"/>
    </row>
    <row r="72" spans="1:3">
      <c r="A72" s="3"/>
      <c r="B72" s="23" t="s">
        <v>501</v>
      </c>
      <c r="C72" s="25"/>
    </row>
    <row r="73" spans="1:3">
      <c r="A73" s="3"/>
      <c r="B73" s="23" t="s">
        <v>502</v>
      </c>
      <c r="C73" s="25"/>
    </row>
    <row r="74" spans="1:3">
      <c r="A74" s="3"/>
      <c r="B74" s="23" t="s">
        <v>503</v>
      </c>
      <c r="C74" s="25"/>
    </row>
    <row r="75" spans="1:3">
      <c r="A75" s="3"/>
      <c r="B75" s="23" t="s">
        <v>504</v>
      </c>
      <c r="C75" s="25"/>
    </row>
    <row r="76" spans="1:3">
      <c r="A76" s="3"/>
      <c r="B76" s="23" t="s">
        <v>505</v>
      </c>
      <c r="C76" s="25"/>
    </row>
    <row r="77" spans="1:3">
      <c r="A77" s="3"/>
      <c r="B77" s="23" t="s">
        <v>506</v>
      </c>
      <c r="C77" s="25"/>
    </row>
    <row r="78" spans="1:3">
      <c r="A78" s="3"/>
      <c r="B78" s="23" t="s">
        <v>154</v>
      </c>
      <c r="C78" s="25"/>
    </row>
    <row r="79" spans="1:3">
      <c r="A79" s="3"/>
      <c r="B79" s="18"/>
      <c r="C79" s="25"/>
    </row>
    <row r="80" spans="1:3">
      <c r="A80" s="3"/>
      <c r="B80" s="10" t="s">
        <v>471</v>
      </c>
      <c r="C80" s="25"/>
    </row>
    <row r="81" spans="1:3">
      <c r="A81" s="3"/>
      <c r="B81" s="23" t="s">
        <v>507</v>
      </c>
      <c r="C81" s="25"/>
    </row>
    <row r="82" spans="1:3">
      <c r="A82" s="3"/>
      <c r="B82" s="23" t="s">
        <v>508</v>
      </c>
      <c r="C82" s="25"/>
    </row>
    <row r="83" spans="1:3">
      <c r="A83" s="3"/>
      <c r="B83" s="23" t="s">
        <v>509</v>
      </c>
      <c r="C83" s="25"/>
    </row>
    <row r="84" spans="1:3">
      <c r="A84" s="3"/>
      <c r="B84" s="23" t="s">
        <v>155</v>
      </c>
      <c r="C84" s="25"/>
    </row>
    <row r="85" spans="1:3">
      <c r="A85" s="3"/>
      <c r="B85" s="18"/>
      <c r="C85" s="25"/>
    </row>
    <row r="86" spans="1:3">
      <c r="A86" s="3"/>
      <c r="B86" s="9" t="s">
        <v>956</v>
      </c>
      <c r="C86" s="25"/>
    </row>
    <row r="87" spans="1:3">
      <c r="A87" s="3"/>
      <c r="B87" s="23" t="s">
        <v>510</v>
      </c>
      <c r="C87" s="25"/>
    </row>
    <row r="88" spans="1:3">
      <c r="A88" s="3"/>
      <c r="B88" s="23" t="s">
        <v>511</v>
      </c>
      <c r="C88" s="25"/>
    </row>
    <row r="89" spans="1:3">
      <c r="A89" s="3"/>
      <c r="B89" s="18"/>
      <c r="C89" s="25"/>
    </row>
    <row r="90" spans="1:3">
      <c r="A90" s="3"/>
      <c r="B90" s="8" t="s">
        <v>472</v>
      </c>
      <c r="C90" s="25"/>
    </row>
    <row r="91" spans="1:3">
      <c r="A91" s="3"/>
      <c r="B91" s="23" t="s">
        <v>156</v>
      </c>
      <c r="C91" s="25"/>
    </row>
    <row r="92" spans="1:3">
      <c r="A92" s="3"/>
      <c r="B92" s="23" t="s">
        <v>157</v>
      </c>
      <c r="C92" s="25"/>
    </row>
    <row r="93" spans="1:3">
      <c r="A93" s="3"/>
      <c r="B93" s="23" t="s">
        <v>158</v>
      </c>
      <c r="C93" s="25"/>
    </row>
    <row r="94" spans="1:3">
      <c r="A94" s="3"/>
      <c r="B94" s="23" t="s">
        <v>159</v>
      </c>
      <c r="C94" s="25"/>
    </row>
    <row r="95" spans="1:3">
      <c r="A95" s="3"/>
      <c r="B95" s="23" t="s">
        <v>160</v>
      </c>
      <c r="C95" s="25"/>
    </row>
    <row r="96" spans="1:3">
      <c r="A96" s="3"/>
      <c r="B96" s="18"/>
      <c r="C96" s="25"/>
    </row>
    <row r="97" spans="1:3">
      <c r="A97" s="3"/>
      <c r="B97" s="29" t="s">
        <v>7</v>
      </c>
      <c r="C97" s="25"/>
    </row>
    <row r="98" spans="1:3">
      <c r="A98" s="3"/>
      <c r="B98" s="23" t="s">
        <v>958</v>
      </c>
      <c r="C98" s="25"/>
    </row>
    <row r="99" spans="1:3">
      <c r="A99" s="3"/>
      <c r="B99" s="23" t="s">
        <v>935</v>
      </c>
      <c r="C99" s="25"/>
    </row>
    <row r="100" spans="1:3">
      <c r="A100" s="3"/>
      <c r="B100" s="23" t="s">
        <v>959</v>
      </c>
      <c r="C100" s="25"/>
    </row>
    <row r="101" spans="1:3">
      <c r="A101" s="3"/>
      <c r="B101" s="23" t="s">
        <v>957</v>
      </c>
      <c r="C101" s="25"/>
    </row>
    <row r="102" spans="1:3">
      <c r="A102" s="3"/>
      <c r="B102" s="23" t="s">
        <v>960</v>
      </c>
      <c r="C102" s="25"/>
    </row>
    <row r="103" spans="1:3">
      <c r="A103" s="3"/>
      <c r="B103" s="23" t="s">
        <v>512</v>
      </c>
      <c r="C103" s="25"/>
    </row>
    <row r="104" spans="1:3">
      <c r="A104" s="25"/>
      <c r="B104" s="25"/>
      <c r="C104" s="25"/>
    </row>
    <row r="105" spans="1:3">
      <c r="A105" s="3"/>
      <c r="B105" s="49" t="s">
        <v>971</v>
      </c>
    </row>
    <row r="106" spans="1:3">
      <c r="A106" s="3"/>
      <c r="B106" s="3"/>
      <c r="C106" s="25"/>
    </row>
    <row r="107" spans="1:3">
      <c r="A107" s="3"/>
      <c r="B107" s="3"/>
      <c r="C107" s="25"/>
    </row>
    <row r="108" spans="1:3">
      <c r="A108" s="3"/>
      <c r="B108" s="3"/>
      <c r="C108" s="25"/>
    </row>
    <row r="109" spans="1:3">
      <c r="A109" s="3"/>
      <c r="B109" s="3"/>
      <c r="C109" s="25"/>
    </row>
    <row r="110" spans="1:3">
      <c r="A110" s="3"/>
      <c r="B110" s="3"/>
      <c r="C110" s="25"/>
    </row>
    <row r="111" spans="1:3">
      <c r="A111" s="3"/>
      <c r="B111" s="3"/>
      <c r="C111" s="25"/>
    </row>
    <row r="112" spans="1:3">
      <c r="A112" s="3"/>
      <c r="B112" s="3"/>
      <c r="C112" s="25"/>
    </row>
    <row r="113" spans="1:3">
      <c r="A113" s="3"/>
      <c r="B113" s="3"/>
      <c r="C113" s="25"/>
    </row>
    <row r="114" spans="1:3">
      <c r="A114" s="3"/>
      <c r="B114" s="3"/>
      <c r="C114" s="25"/>
    </row>
    <row r="115" spans="1:3">
      <c r="A115" s="3"/>
      <c r="B115" s="3"/>
      <c r="C115" s="25"/>
    </row>
    <row r="116" spans="1:3">
      <c r="A116" s="3"/>
      <c r="B116" s="3"/>
      <c r="C116" s="25"/>
    </row>
    <row r="117" spans="1:3">
      <c r="A117" s="3"/>
      <c r="B117" s="3"/>
      <c r="C117" s="25"/>
    </row>
    <row r="118" spans="1:3">
      <c r="A118" s="3"/>
      <c r="B118" s="3"/>
      <c r="C118" s="25"/>
    </row>
    <row r="119" spans="1:3">
      <c r="A119" s="3"/>
      <c r="B119" s="3"/>
      <c r="C119" s="25"/>
    </row>
    <row r="120" spans="1:3">
      <c r="A120" s="3"/>
      <c r="B120" s="3"/>
      <c r="C120" s="25"/>
    </row>
    <row r="121" spans="1:3">
      <c r="A121" s="3"/>
      <c r="B121" s="3"/>
      <c r="C121" s="25"/>
    </row>
    <row r="122" spans="1:3">
      <c r="A122" s="3"/>
      <c r="B122" s="3"/>
      <c r="C122" s="25"/>
    </row>
    <row r="123" spans="1:3">
      <c r="A123" s="3"/>
      <c r="B123" s="3"/>
      <c r="C123" s="25"/>
    </row>
    <row r="124" spans="1:3">
      <c r="A124" s="3"/>
      <c r="B124" s="3"/>
      <c r="C124" s="25"/>
    </row>
    <row r="125" spans="1:3">
      <c r="A125" s="3"/>
      <c r="B125" s="3"/>
      <c r="C125" s="25"/>
    </row>
    <row r="126" spans="1:3">
      <c r="A126" s="3"/>
      <c r="B126" s="3"/>
      <c r="C126" s="25"/>
    </row>
    <row r="127" spans="1:3">
      <c r="A127" s="3"/>
      <c r="B127" s="3"/>
      <c r="C127" s="25"/>
    </row>
    <row r="128" spans="1:3">
      <c r="A128" s="3"/>
      <c r="B128" s="3"/>
      <c r="C128" s="25"/>
    </row>
    <row r="129" spans="1:3">
      <c r="A129" s="3"/>
      <c r="B129" s="3"/>
      <c r="C129" s="25"/>
    </row>
    <row r="130" spans="1:3">
      <c r="A130" s="3"/>
      <c r="B130" s="3"/>
      <c r="C130" s="25"/>
    </row>
    <row r="131" spans="1:3">
      <c r="A131" s="3"/>
      <c r="B131" s="3"/>
      <c r="C131" s="25"/>
    </row>
    <row r="132" spans="1:3">
      <c r="A132" s="3"/>
      <c r="B132" s="3"/>
      <c r="C132" s="25"/>
    </row>
    <row r="133" spans="1:3">
      <c r="A133" s="3"/>
      <c r="B133" s="3"/>
      <c r="C133" s="25"/>
    </row>
    <row r="134" spans="1:3">
      <c r="A134" s="3"/>
      <c r="B134" s="3"/>
      <c r="C134" s="25"/>
    </row>
    <row r="135" spans="1:3">
      <c r="A135" s="3"/>
      <c r="B135" s="3"/>
      <c r="C135" s="25"/>
    </row>
    <row r="136" spans="1:3">
      <c r="A136" s="3"/>
      <c r="B136" s="3"/>
      <c r="C136" s="25"/>
    </row>
    <row r="137" spans="1:3">
      <c r="A137" s="3"/>
      <c r="B137" s="3"/>
      <c r="C137" s="25"/>
    </row>
    <row r="138" spans="1:3">
      <c r="A138" s="3"/>
      <c r="B138" s="3"/>
      <c r="C138" s="25"/>
    </row>
    <row r="139" spans="1:3">
      <c r="A139" s="3"/>
      <c r="B139" s="3"/>
      <c r="C139" s="25"/>
    </row>
    <row r="140" spans="1:3">
      <c r="A140" s="3"/>
      <c r="B140" s="3"/>
      <c r="C140" s="25"/>
    </row>
    <row r="141" spans="1:3">
      <c r="A141" s="3"/>
      <c r="B141" s="3"/>
      <c r="C141" s="25"/>
    </row>
    <row r="142" spans="1:3">
      <c r="A142" s="3"/>
      <c r="B142" s="3"/>
      <c r="C142" s="25"/>
    </row>
    <row r="143" spans="1:3">
      <c r="A143" s="3"/>
      <c r="B143" s="3"/>
      <c r="C143" s="25"/>
    </row>
    <row r="144" spans="1:3">
      <c r="A144" s="3"/>
      <c r="B144" s="3"/>
      <c r="C144" s="25"/>
    </row>
    <row r="145" spans="1:3">
      <c r="A145" s="3"/>
      <c r="B145" s="3"/>
      <c r="C145" s="25"/>
    </row>
    <row r="146" spans="1:3">
      <c r="A146" s="3"/>
      <c r="B146" s="3"/>
      <c r="C146" s="25"/>
    </row>
    <row r="147" spans="1:3">
      <c r="A147" s="3"/>
      <c r="B147" s="3"/>
      <c r="C147" s="25"/>
    </row>
    <row r="148" spans="1:3">
      <c r="A148" s="3"/>
      <c r="B148" s="3"/>
      <c r="C148" s="25"/>
    </row>
    <row r="149" spans="1:3">
      <c r="A149" s="3"/>
      <c r="B149" s="3"/>
      <c r="C149" s="25"/>
    </row>
    <row r="150" spans="1:3">
      <c r="A150" s="3"/>
      <c r="B150" s="3"/>
      <c r="C150" s="25"/>
    </row>
    <row r="151" spans="1:3">
      <c r="A151" s="3"/>
      <c r="B151" s="3"/>
      <c r="C151" s="25"/>
    </row>
    <row r="152" spans="1:3">
      <c r="A152" s="3"/>
      <c r="B152" s="3"/>
      <c r="C152" s="25"/>
    </row>
    <row r="153" spans="1:3">
      <c r="A153" s="3"/>
      <c r="B153" s="3"/>
      <c r="C153" s="25"/>
    </row>
    <row r="154" spans="1:3">
      <c r="A154" s="3"/>
      <c r="B154" s="3"/>
      <c r="C154" s="25"/>
    </row>
    <row r="155" spans="1:3">
      <c r="A155" s="3"/>
      <c r="B155" s="3"/>
      <c r="C155" s="25"/>
    </row>
    <row r="156" spans="1:3">
      <c r="A156" s="3"/>
      <c r="B156" s="3"/>
      <c r="C156" s="25"/>
    </row>
    <row r="157" spans="1:3">
      <c r="A157" s="3"/>
      <c r="B157" s="3"/>
      <c r="C157" s="25"/>
    </row>
    <row r="158" spans="1:3">
      <c r="A158" s="3"/>
      <c r="B158" s="3"/>
      <c r="C158" s="25"/>
    </row>
    <row r="159" spans="1:3">
      <c r="A159" s="3"/>
      <c r="B159" s="3"/>
      <c r="C159" s="25"/>
    </row>
    <row r="160" spans="1:3">
      <c r="A160" s="3"/>
      <c r="B160" s="3"/>
      <c r="C160" s="25"/>
    </row>
    <row r="161" spans="1:3">
      <c r="A161" s="3"/>
      <c r="B161" s="3"/>
      <c r="C161" s="25"/>
    </row>
    <row r="162" spans="1:3">
      <c r="A162" s="3"/>
      <c r="B162" s="3"/>
      <c r="C162" s="25"/>
    </row>
    <row r="163" spans="1:3">
      <c r="A163" s="3"/>
      <c r="B163" s="3"/>
      <c r="C163" s="25"/>
    </row>
    <row r="164" spans="1:3">
      <c r="A164" s="3"/>
      <c r="B164" s="3"/>
      <c r="C164" s="25"/>
    </row>
    <row r="165" spans="1:3">
      <c r="A165" s="3"/>
      <c r="B165" s="3"/>
      <c r="C165" s="25"/>
    </row>
    <row r="166" spans="1:3">
      <c r="A166" s="3"/>
      <c r="B166" s="3"/>
      <c r="C166" s="25"/>
    </row>
    <row r="167" spans="1:3">
      <c r="A167" s="3"/>
      <c r="B167" s="3"/>
      <c r="C167" s="25"/>
    </row>
    <row r="168" spans="1:3">
      <c r="A168" s="3"/>
      <c r="B168" s="3"/>
      <c r="C168" s="25"/>
    </row>
    <row r="169" spans="1:3">
      <c r="A169" s="3"/>
      <c r="B169" s="3"/>
      <c r="C169" s="25"/>
    </row>
    <row r="170" spans="1:3">
      <c r="A170" s="3"/>
      <c r="B170" s="3"/>
      <c r="C170" s="25"/>
    </row>
    <row r="171" spans="1:3">
      <c r="A171" s="3"/>
      <c r="B171" s="3"/>
      <c r="C171" s="25"/>
    </row>
    <row r="172" spans="1:3">
      <c r="A172" s="3"/>
      <c r="B172" s="3"/>
      <c r="C172" s="25"/>
    </row>
    <row r="173" spans="1:3">
      <c r="A173" s="3"/>
      <c r="B173" s="3"/>
      <c r="C173" s="25"/>
    </row>
    <row r="174" spans="1:3">
      <c r="A174" s="3"/>
      <c r="B174" s="3"/>
      <c r="C174" s="25"/>
    </row>
    <row r="175" spans="1:3">
      <c r="A175" s="3"/>
      <c r="B175" s="3"/>
      <c r="C175" s="25"/>
    </row>
    <row r="176" spans="1:3">
      <c r="A176" s="3"/>
      <c r="B176" s="3"/>
      <c r="C176" s="25"/>
    </row>
    <row r="177" spans="1:3">
      <c r="A177" s="3"/>
      <c r="B177" s="3"/>
      <c r="C177" s="25"/>
    </row>
    <row r="178" spans="1:3">
      <c r="A178" s="3"/>
      <c r="B178" s="3"/>
      <c r="C178" s="25"/>
    </row>
    <row r="179" spans="1:3">
      <c r="A179" s="3"/>
      <c r="B179" s="3"/>
      <c r="C179" s="25"/>
    </row>
    <row r="180" spans="1:3">
      <c r="A180" s="3"/>
      <c r="B180" s="3"/>
      <c r="C180" s="25"/>
    </row>
    <row r="181" spans="1:3">
      <c r="A181" s="3"/>
      <c r="B181" s="3"/>
      <c r="C181" s="25"/>
    </row>
    <row r="182" spans="1:3">
      <c r="A182" s="3"/>
      <c r="B182" s="3"/>
      <c r="C182" s="25"/>
    </row>
    <row r="183" spans="1:3">
      <c r="A183" s="3"/>
      <c r="B183" s="3"/>
      <c r="C183" s="25"/>
    </row>
    <row r="184" spans="1:3">
      <c r="A184" s="3"/>
      <c r="B184" s="3"/>
      <c r="C184" s="25"/>
    </row>
    <row r="185" spans="1:3">
      <c r="A185" s="3"/>
      <c r="B185" s="3"/>
      <c r="C185" s="25"/>
    </row>
    <row r="186" spans="1:3">
      <c r="A186" s="3"/>
      <c r="B186" s="3"/>
      <c r="C186" s="25"/>
    </row>
    <row r="187" spans="1:3">
      <c r="A187" s="3"/>
      <c r="B187" s="3"/>
      <c r="C187" s="25"/>
    </row>
    <row r="188" spans="1:3">
      <c r="A188" s="3"/>
      <c r="B188" s="3"/>
      <c r="C188" s="25"/>
    </row>
    <row r="189" spans="1:3">
      <c r="A189" s="3"/>
      <c r="B189" s="3"/>
      <c r="C189" s="25"/>
    </row>
    <row r="190" spans="1:3">
      <c r="A190" s="3"/>
      <c r="B190" s="3"/>
      <c r="C190" s="25"/>
    </row>
    <row r="191" spans="1:3">
      <c r="A191" s="3"/>
      <c r="B191" s="3"/>
      <c r="C191" s="25"/>
    </row>
    <row r="192" spans="1:3">
      <c r="A192" s="3"/>
      <c r="B192" s="3"/>
      <c r="C192" s="25"/>
    </row>
    <row r="193" spans="1:3">
      <c r="A193" s="3"/>
      <c r="B193" s="3"/>
      <c r="C193" s="25"/>
    </row>
    <row r="194" spans="1:3">
      <c r="A194" s="3"/>
      <c r="B194" s="3"/>
      <c r="C194" s="25"/>
    </row>
    <row r="195" spans="1:3">
      <c r="A195" s="3"/>
      <c r="B195" s="3"/>
      <c r="C195" s="25"/>
    </row>
    <row r="196" spans="1:3">
      <c r="A196" s="3"/>
      <c r="B196" s="3"/>
      <c r="C196" s="25"/>
    </row>
    <row r="197" spans="1:3">
      <c r="A197" s="3"/>
      <c r="B197" s="3"/>
      <c r="C197" s="25"/>
    </row>
    <row r="198" spans="1:3">
      <c r="A198" s="3"/>
      <c r="B198" s="3"/>
      <c r="C198" s="25"/>
    </row>
    <row r="199" spans="1:3">
      <c r="A199" s="3"/>
      <c r="B199" s="3"/>
      <c r="C199" s="25"/>
    </row>
    <row r="200" spans="1:3">
      <c r="A200" s="3"/>
      <c r="B200" s="3"/>
      <c r="C200" s="25"/>
    </row>
    <row r="201" spans="1:3">
      <c r="A201" s="3"/>
      <c r="B201" s="3"/>
      <c r="C201" s="25"/>
    </row>
    <row r="202" spans="1:3">
      <c r="A202" s="3"/>
      <c r="B202" s="3"/>
      <c r="C202" s="25"/>
    </row>
    <row r="203" spans="1:3">
      <c r="A203" s="3"/>
      <c r="B203" s="3"/>
      <c r="C203" s="25"/>
    </row>
    <row r="204" spans="1:3">
      <c r="A204" s="3"/>
      <c r="B204" s="3"/>
      <c r="C204" s="25"/>
    </row>
    <row r="205" spans="1:3">
      <c r="A205" s="3"/>
      <c r="B205" s="3"/>
      <c r="C205" s="25"/>
    </row>
    <row r="206" spans="1:3">
      <c r="A206" s="3"/>
      <c r="B206" s="3"/>
      <c r="C206" s="25"/>
    </row>
    <row r="207" spans="1:3">
      <c r="A207" s="3"/>
      <c r="B207" s="3"/>
      <c r="C207" s="25"/>
    </row>
    <row r="208" spans="1:3">
      <c r="A208" s="3"/>
      <c r="B208" s="3"/>
      <c r="C208" s="25"/>
    </row>
    <row r="209" spans="1:3">
      <c r="A209" s="3"/>
      <c r="B209" s="3"/>
      <c r="C209" s="25"/>
    </row>
    <row r="210" spans="1:3">
      <c r="A210" s="3"/>
      <c r="B210" s="3"/>
      <c r="C210" s="25"/>
    </row>
    <row r="211" spans="1:3">
      <c r="A211" s="3"/>
      <c r="B211" s="3"/>
      <c r="C211" s="25"/>
    </row>
    <row r="212" spans="1:3">
      <c r="A212" s="3"/>
      <c r="B212" s="3"/>
      <c r="C212" s="25"/>
    </row>
    <row r="213" spans="1:3">
      <c r="A213" s="3"/>
      <c r="B213" s="3"/>
      <c r="C213" s="25"/>
    </row>
    <row r="214" spans="1:3">
      <c r="A214" s="3"/>
      <c r="B214" s="3"/>
      <c r="C214" s="25"/>
    </row>
    <row r="215" spans="1:3">
      <c r="A215" s="3"/>
      <c r="B215" s="3"/>
      <c r="C215" s="25"/>
    </row>
    <row r="216" spans="1:3">
      <c r="A216" s="3"/>
      <c r="B216" s="3"/>
      <c r="C216" s="25"/>
    </row>
    <row r="217" spans="1:3">
      <c r="A217" s="3"/>
      <c r="B217" s="3"/>
      <c r="C217" s="25"/>
    </row>
    <row r="218" spans="1:3">
      <c r="A218" s="3"/>
      <c r="B218" s="3"/>
      <c r="C218" s="25"/>
    </row>
    <row r="219" spans="1:3">
      <c r="A219" s="3"/>
      <c r="B219" s="3"/>
      <c r="C219" s="25"/>
    </row>
    <row r="220" spans="1:3">
      <c r="A220" s="3"/>
      <c r="B220" s="3"/>
      <c r="C220" s="25"/>
    </row>
    <row r="221" spans="1:3">
      <c r="A221" s="3"/>
      <c r="B221" s="3"/>
      <c r="C221" s="25"/>
    </row>
    <row r="222" spans="1:3">
      <c r="A222" s="3"/>
      <c r="B222" s="3"/>
      <c r="C222" s="25"/>
    </row>
    <row r="223" spans="1:3">
      <c r="A223" s="3"/>
      <c r="B223" s="3"/>
      <c r="C223" s="25"/>
    </row>
    <row r="224" spans="1:3">
      <c r="A224" s="3"/>
      <c r="B224" s="3"/>
      <c r="C224" s="25"/>
    </row>
    <row r="225" spans="1:3">
      <c r="A225" s="3"/>
      <c r="B225" s="3"/>
      <c r="C225" s="25"/>
    </row>
    <row r="226" spans="1:3">
      <c r="A226" s="3"/>
      <c r="B226" s="3"/>
      <c r="C226" s="25"/>
    </row>
    <row r="227" spans="1:3">
      <c r="A227" s="3"/>
      <c r="B227" s="3"/>
      <c r="C227" s="25"/>
    </row>
    <row r="228" spans="1:3">
      <c r="A228" s="3"/>
      <c r="B228" s="3"/>
      <c r="C228" s="25"/>
    </row>
    <row r="229" spans="1:3">
      <c r="A229" s="3"/>
      <c r="B229" s="3"/>
      <c r="C229" s="25"/>
    </row>
    <row r="230" spans="1:3">
      <c r="A230" s="3"/>
      <c r="B230" s="3"/>
      <c r="C230" s="25"/>
    </row>
    <row r="231" spans="1:3">
      <c r="A231" s="3"/>
      <c r="B231" s="3"/>
      <c r="C231" s="25"/>
    </row>
    <row r="232" spans="1:3">
      <c r="A232" s="3"/>
      <c r="B232" s="3"/>
      <c r="C232" s="25"/>
    </row>
    <row r="233" spans="1:3">
      <c r="A233" s="3"/>
      <c r="B233" s="3"/>
      <c r="C233" s="25"/>
    </row>
    <row r="234" spans="1:3">
      <c r="A234" s="3"/>
      <c r="B234" s="3"/>
      <c r="C234" s="25"/>
    </row>
    <row r="235" spans="1:3">
      <c r="A235" s="3"/>
      <c r="B235" s="3"/>
      <c r="C235" s="25"/>
    </row>
    <row r="236" spans="1:3">
      <c r="A236" s="3"/>
      <c r="B236" s="3"/>
      <c r="C236" s="25"/>
    </row>
    <row r="237" spans="1:3">
      <c r="A237" s="3"/>
      <c r="B237" s="3"/>
      <c r="C237" s="25"/>
    </row>
    <row r="238" spans="1:3">
      <c r="A238" s="3"/>
      <c r="B238" s="3"/>
      <c r="C238" s="25"/>
    </row>
    <row r="239" spans="1:3">
      <c r="A239" s="3"/>
      <c r="B239" s="3"/>
      <c r="C239" s="25"/>
    </row>
    <row r="240" spans="1:3">
      <c r="A240" s="3"/>
      <c r="B240" s="3"/>
      <c r="C240" s="25"/>
    </row>
    <row r="241" spans="1:3">
      <c r="A241" s="3"/>
      <c r="B241" s="3"/>
      <c r="C241" s="25"/>
    </row>
    <row r="242" spans="1:3">
      <c r="A242" s="3"/>
      <c r="B242" s="3"/>
      <c r="C242" s="25"/>
    </row>
    <row r="243" spans="1:3">
      <c r="A243" s="3"/>
      <c r="B243" s="3"/>
      <c r="C243" s="25"/>
    </row>
    <row r="244" spans="1:3">
      <c r="A244" s="3"/>
      <c r="B244" s="3"/>
      <c r="C244" s="25"/>
    </row>
    <row r="245" spans="1:3">
      <c r="A245" s="3"/>
      <c r="B245" s="3"/>
      <c r="C245" s="25"/>
    </row>
    <row r="246" spans="1:3">
      <c r="A246" s="3"/>
      <c r="B246" s="3"/>
      <c r="C246" s="25"/>
    </row>
    <row r="247" spans="1:3">
      <c r="A247" s="3"/>
      <c r="B247" s="3"/>
      <c r="C247" s="25"/>
    </row>
    <row r="248" spans="1:3">
      <c r="A248" s="3"/>
      <c r="B248" s="3"/>
      <c r="C248" s="25"/>
    </row>
    <row r="249" spans="1:3">
      <c r="A249" s="3"/>
      <c r="B249" s="3"/>
      <c r="C249" s="25"/>
    </row>
    <row r="250" spans="1:3">
      <c r="A250" s="3"/>
      <c r="B250" s="3"/>
      <c r="C250" s="25"/>
    </row>
    <row r="251" spans="1:3">
      <c r="A251" s="3"/>
      <c r="B251" s="3"/>
      <c r="C251" s="25"/>
    </row>
    <row r="252" spans="1:3">
      <c r="A252" s="3"/>
      <c r="B252" s="3"/>
      <c r="C252" s="25"/>
    </row>
    <row r="253" spans="1:3">
      <c r="A253" s="3"/>
      <c r="B253" s="3"/>
      <c r="C253" s="25"/>
    </row>
    <row r="254" spans="1:3">
      <c r="A254" s="3"/>
      <c r="B254" s="3"/>
      <c r="C254" s="25"/>
    </row>
    <row r="255" spans="1:3">
      <c r="A255" s="3"/>
      <c r="B255" s="3"/>
      <c r="C255" s="25"/>
    </row>
    <row r="256" spans="1:3">
      <c r="A256" s="3"/>
      <c r="B256" s="3"/>
      <c r="C256" s="25"/>
    </row>
    <row r="257" spans="1:3">
      <c r="A257" s="3"/>
      <c r="B257" s="3"/>
      <c r="C257" s="25"/>
    </row>
    <row r="258" spans="1:3">
      <c r="A258" s="3"/>
      <c r="B258" s="3"/>
      <c r="C258" s="25"/>
    </row>
    <row r="259" spans="1:3">
      <c r="A259" s="3"/>
      <c r="B259" s="3"/>
      <c r="C259" s="25"/>
    </row>
    <row r="260" spans="1:3">
      <c r="A260" s="3"/>
      <c r="B260" s="3"/>
      <c r="C260" s="25"/>
    </row>
    <row r="261" spans="1:3">
      <c r="A261" s="3"/>
      <c r="B261" s="3"/>
      <c r="C261" s="25"/>
    </row>
    <row r="262" spans="1:3">
      <c r="A262" s="3"/>
      <c r="B262" s="3"/>
      <c r="C262" s="25"/>
    </row>
    <row r="263" spans="1:3">
      <c r="A263" s="3"/>
      <c r="B263" s="3"/>
      <c r="C263" s="25"/>
    </row>
    <row r="264" spans="1:3">
      <c r="A264" s="3"/>
      <c r="B264" s="3"/>
      <c r="C264" s="25"/>
    </row>
    <row r="265" spans="1:3">
      <c r="A265" s="3"/>
      <c r="B265" s="3"/>
      <c r="C265" s="25"/>
    </row>
    <row r="266" spans="1:3">
      <c r="A266" s="3"/>
      <c r="B266" s="3"/>
      <c r="C266" s="25"/>
    </row>
    <row r="267" spans="1:3">
      <c r="A267" s="3"/>
      <c r="B267" s="3"/>
      <c r="C267" s="25"/>
    </row>
    <row r="268" spans="1:3">
      <c r="A268" s="3"/>
      <c r="B268" s="3"/>
      <c r="C268" s="25"/>
    </row>
    <row r="269" spans="1:3">
      <c r="A269" s="3"/>
      <c r="B269" s="3"/>
      <c r="C269" s="25"/>
    </row>
    <row r="270" spans="1:3">
      <c r="A270" s="3"/>
      <c r="B270" s="3"/>
      <c r="C270" s="25"/>
    </row>
    <row r="271" spans="1:3">
      <c r="A271" s="3"/>
      <c r="B271" s="3"/>
      <c r="C271" s="25"/>
    </row>
    <row r="272" spans="1:3">
      <c r="A272" s="3"/>
      <c r="B272" s="3"/>
      <c r="C272" s="25"/>
    </row>
    <row r="273" spans="1:3">
      <c r="A273" s="3"/>
      <c r="B273" s="3"/>
      <c r="C273" s="25"/>
    </row>
    <row r="274" spans="1:3">
      <c r="A274" s="3"/>
      <c r="B274" s="3"/>
      <c r="C274" s="25"/>
    </row>
    <row r="275" spans="1:3">
      <c r="A275" s="3"/>
      <c r="B275" s="3"/>
      <c r="C275" s="25"/>
    </row>
    <row r="276" spans="1:3">
      <c r="A276" s="3"/>
      <c r="B276" s="3"/>
      <c r="C276" s="25"/>
    </row>
    <row r="277" spans="1:3">
      <c r="A277" s="3"/>
      <c r="B277" s="3"/>
      <c r="C277" s="25"/>
    </row>
    <row r="278" spans="1:3">
      <c r="A278" s="3"/>
      <c r="B278" s="3"/>
      <c r="C278" s="25"/>
    </row>
    <row r="279" spans="1:3">
      <c r="A279" s="3"/>
      <c r="B279" s="3"/>
      <c r="C279" s="25"/>
    </row>
    <row r="280" spans="1:3">
      <c r="A280" s="3"/>
      <c r="B280" s="3"/>
      <c r="C280" s="25"/>
    </row>
    <row r="281" spans="1:3">
      <c r="A281" s="3"/>
      <c r="B281" s="3"/>
      <c r="C281" s="25"/>
    </row>
    <row r="282" spans="1:3">
      <c r="A282" s="3"/>
      <c r="B282" s="3"/>
      <c r="C282" s="25"/>
    </row>
    <row r="283" spans="1:3">
      <c r="A283" s="3"/>
      <c r="B283" s="3"/>
      <c r="C283" s="25"/>
    </row>
    <row r="284" spans="1:3">
      <c r="A284" s="3"/>
      <c r="B284" s="3"/>
      <c r="C284" s="25"/>
    </row>
    <row r="285" spans="1:3">
      <c r="A285" s="3"/>
      <c r="B285" s="3"/>
      <c r="C285" s="25"/>
    </row>
    <row r="286" spans="1:3">
      <c r="A286" s="3"/>
      <c r="B286" s="3"/>
      <c r="C286" s="25"/>
    </row>
    <row r="287" spans="1:3">
      <c r="A287" s="3"/>
      <c r="B287" s="3"/>
      <c r="C287" s="25"/>
    </row>
    <row r="288" spans="1:3">
      <c r="A288" s="3"/>
      <c r="B288" s="3"/>
      <c r="C288" s="25"/>
    </row>
    <row r="289" spans="1:3">
      <c r="A289" s="3"/>
      <c r="B289" s="3"/>
      <c r="C289" s="25"/>
    </row>
    <row r="290" spans="1:3">
      <c r="A290" s="3"/>
      <c r="B290" s="3"/>
      <c r="C290" s="25"/>
    </row>
    <row r="291" spans="1:3">
      <c r="A291" s="3"/>
      <c r="B291" s="3"/>
      <c r="C291" s="25"/>
    </row>
    <row r="292" spans="1:3">
      <c r="A292" s="3"/>
      <c r="B292" s="3"/>
      <c r="C292" s="25"/>
    </row>
    <row r="293" spans="1:3">
      <c r="A293" s="3"/>
      <c r="B293" s="3"/>
      <c r="C293" s="25"/>
    </row>
    <row r="294" spans="1:3">
      <c r="A294" s="3"/>
      <c r="B294" s="3"/>
      <c r="C294" s="25"/>
    </row>
    <row r="295" spans="1:3">
      <c r="A295" s="3"/>
      <c r="B295" s="3"/>
      <c r="C295" s="25"/>
    </row>
    <row r="296" spans="1:3">
      <c r="A296" s="3"/>
      <c r="B296" s="3"/>
      <c r="C296" s="25"/>
    </row>
    <row r="297" spans="1:3">
      <c r="A297" s="3"/>
      <c r="B297" s="3"/>
      <c r="C297" s="25"/>
    </row>
    <row r="298" spans="1:3">
      <c r="A298" s="3"/>
      <c r="B298" s="3"/>
      <c r="C298" s="25"/>
    </row>
    <row r="299" spans="1:3">
      <c r="A299" s="3"/>
      <c r="B299" s="3"/>
      <c r="C299" s="25"/>
    </row>
    <row r="300" spans="1:3">
      <c r="A300" s="3"/>
      <c r="B300" s="3"/>
      <c r="C300" s="25"/>
    </row>
    <row r="301" spans="1:3">
      <c r="A301" s="3"/>
      <c r="B301" s="3"/>
      <c r="C301" s="25"/>
    </row>
    <row r="302" spans="1:3">
      <c r="A302" s="3"/>
      <c r="B302" s="3"/>
      <c r="C302" s="25"/>
    </row>
    <row r="303" spans="1:3">
      <c r="A303" s="3"/>
      <c r="B303" s="3"/>
      <c r="C303" s="25"/>
    </row>
    <row r="304" spans="1:3">
      <c r="A304" s="3"/>
      <c r="B304" s="3"/>
      <c r="C304" s="25"/>
    </row>
    <row r="305" spans="1:3">
      <c r="A305" s="3"/>
      <c r="B305" s="3"/>
      <c r="C305" s="25"/>
    </row>
    <row r="306" spans="1:3">
      <c r="A306" s="3"/>
      <c r="B306" s="3"/>
      <c r="C306" s="25"/>
    </row>
    <row r="307" spans="1:3">
      <c r="A307" s="3"/>
      <c r="B307" s="3"/>
      <c r="C307" s="25"/>
    </row>
    <row r="308" spans="1:3">
      <c r="A308" s="3"/>
      <c r="B308" s="3"/>
      <c r="C308" s="25"/>
    </row>
    <row r="309" spans="1:3">
      <c r="A309" s="3"/>
      <c r="B309" s="3"/>
      <c r="C309" s="25"/>
    </row>
    <row r="310" spans="1:3">
      <c r="A310" s="3"/>
      <c r="B310" s="3"/>
      <c r="C310" s="25"/>
    </row>
    <row r="311" spans="1:3">
      <c r="A311" s="3"/>
      <c r="B311" s="3"/>
      <c r="C311" s="25"/>
    </row>
    <row r="312" spans="1:3">
      <c r="A312" s="3"/>
      <c r="B312" s="3"/>
      <c r="C312" s="25"/>
    </row>
    <row r="313" spans="1:3">
      <c r="A313" s="3"/>
      <c r="B313" s="3"/>
      <c r="C313" s="25"/>
    </row>
    <row r="314" spans="1:3">
      <c r="A314" s="3"/>
      <c r="B314" s="3"/>
      <c r="C314" s="25"/>
    </row>
    <row r="315" spans="1:3">
      <c r="A315" s="3"/>
      <c r="B315" s="3"/>
      <c r="C315" s="25"/>
    </row>
    <row r="316" spans="1:3">
      <c r="A316" s="3"/>
      <c r="B316" s="3"/>
      <c r="C316" s="25"/>
    </row>
    <row r="317" spans="1:3">
      <c r="A317" s="3"/>
      <c r="B317" s="3"/>
      <c r="C317" s="25"/>
    </row>
    <row r="318" spans="1:3">
      <c r="A318" s="3"/>
      <c r="B318" s="3"/>
      <c r="C318" s="25"/>
    </row>
    <row r="319" spans="1:3">
      <c r="A319" s="3"/>
      <c r="B319" s="3"/>
      <c r="C319" s="25"/>
    </row>
    <row r="320" spans="1:3">
      <c r="A320" s="3"/>
      <c r="B320" s="3"/>
      <c r="C320" s="25"/>
    </row>
    <row r="321" spans="1:3">
      <c r="A321" s="3"/>
      <c r="B321" s="3"/>
      <c r="C321" s="25"/>
    </row>
    <row r="322" spans="1:3">
      <c r="A322" s="3"/>
      <c r="B322" s="3"/>
      <c r="C322" s="25"/>
    </row>
    <row r="323" spans="1:3">
      <c r="A323" s="3"/>
      <c r="B323" s="3"/>
      <c r="C323" s="25"/>
    </row>
    <row r="324" spans="1:3">
      <c r="A324" s="3"/>
      <c r="B324" s="3"/>
      <c r="C324" s="25"/>
    </row>
    <row r="325" spans="1:3">
      <c r="A325" s="3"/>
      <c r="B325" s="3"/>
      <c r="C325" s="25"/>
    </row>
    <row r="326" spans="1:3">
      <c r="A326" s="3"/>
      <c r="B326" s="3"/>
      <c r="C326" s="25"/>
    </row>
    <row r="327" spans="1:3">
      <c r="A327" s="3"/>
      <c r="B327" s="3"/>
      <c r="C327" s="25"/>
    </row>
    <row r="328" spans="1:3">
      <c r="A328" s="3"/>
      <c r="B328" s="3"/>
      <c r="C328" s="25"/>
    </row>
    <row r="329" spans="1:3">
      <c r="A329" s="3"/>
      <c r="B329" s="3"/>
      <c r="C329" s="25"/>
    </row>
    <row r="330" spans="1:3">
      <c r="A330" s="3"/>
      <c r="B330" s="3"/>
      <c r="C330" s="25"/>
    </row>
    <row r="331" spans="1:3">
      <c r="A331" s="3"/>
      <c r="B331" s="3"/>
      <c r="C331" s="25"/>
    </row>
    <row r="332" spans="1:3">
      <c r="A332" s="3"/>
      <c r="B332" s="3"/>
      <c r="C332" s="25"/>
    </row>
    <row r="333" spans="1:3">
      <c r="A333" s="3"/>
      <c r="B333" s="3"/>
      <c r="C333" s="25"/>
    </row>
    <row r="334" spans="1:3">
      <c r="A334" s="3"/>
      <c r="B334" s="3"/>
      <c r="C334" s="25"/>
    </row>
    <row r="335" spans="1:3">
      <c r="A335" s="3"/>
      <c r="B335" s="3"/>
      <c r="C335" s="25"/>
    </row>
    <row r="336" spans="1:3">
      <c r="A336" s="3"/>
      <c r="B336" s="3"/>
      <c r="C336" s="25"/>
    </row>
    <row r="337" spans="1:3">
      <c r="A337" s="3"/>
      <c r="B337" s="3"/>
      <c r="C337" s="25"/>
    </row>
    <row r="338" spans="1:3">
      <c r="A338" s="3"/>
      <c r="B338" s="3"/>
      <c r="C338" s="25"/>
    </row>
    <row r="339" spans="1:3">
      <c r="A339" s="3"/>
      <c r="B339" s="3"/>
      <c r="C339" s="25"/>
    </row>
    <row r="340" spans="1:3">
      <c r="A340" s="3"/>
      <c r="B340" s="3"/>
      <c r="C340" s="25"/>
    </row>
    <row r="341" spans="1:3">
      <c r="A341" s="3"/>
      <c r="B341" s="3"/>
      <c r="C341" s="25"/>
    </row>
    <row r="342" spans="1:3">
      <c r="A342" s="3"/>
      <c r="B342" s="3"/>
      <c r="C342" s="25"/>
    </row>
    <row r="343" spans="1:3">
      <c r="A343" s="3"/>
      <c r="B343" s="3"/>
      <c r="C343" s="25"/>
    </row>
    <row r="344" spans="1:3">
      <c r="A344" s="3"/>
      <c r="B344" s="3"/>
      <c r="C344" s="25"/>
    </row>
    <row r="345" spans="1:3">
      <c r="A345" s="3"/>
      <c r="B345" s="3"/>
      <c r="C345" s="25"/>
    </row>
    <row r="346" spans="1:3">
      <c r="A346" s="3"/>
      <c r="B346" s="3"/>
      <c r="C346" s="25"/>
    </row>
    <row r="347" spans="1:3">
      <c r="A347" s="3"/>
      <c r="B347" s="3"/>
      <c r="C347" s="25"/>
    </row>
    <row r="348" spans="1:3">
      <c r="A348" s="3"/>
      <c r="B348" s="3"/>
      <c r="C348" s="25"/>
    </row>
    <row r="349" spans="1:3">
      <c r="A349" s="3"/>
      <c r="B349" s="3"/>
      <c r="C349" s="25"/>
    </row>
    <row r="350" spans="1:3">
      <c r="A350" s="3"/>
      <c r="B350" s="3"/>
      <c r="C350" s="25"/>
    </row>
    <row r="351" spans="1:3">
      <c r="A351" s="3"/>
      <c r="B351" s="3"/>
      <c r="C351" s="25"/>
    </row>
    <row r="352" spans="1:3">
      <c r="A352" s="3"/>
      <c r="B352" s="3"/>
      <c r="C352" s="25"/>
    </row>
    <row r="353" spans="1:3">
      <c r="A353" s="3"/>
      <c r="B353" s="3"/>
      <c r="C353" s="25"/>
    </row>
    <row r="354" spans="1:3">
      <c r="A354" s="3"/>
      <c r="B354" s="3"/>
      <c r="C354" s="25"/>
    </row>
    <row r="355" spans="1:3">
      <c r="A355" s="3"/>
      <c r="B355" s="3"/>
      <c r="C355" s="25"/>
    </row>
    <row r="356" spans="1:3">
      <c r="A356" s="3"/>
      <c r="B356" s="3"/>
      <c r="C356" s="25"/>
    </row>
    <row r="357" spans="1:3">
      <c r="A357" s="3"/>
      <c r="B357" s="3"/>
      <c r="C357" s="25"/>
    </row>
    <row r="358" spans="1:3">
      <c r="A358" s="3"/>
      <c r="B358" s="3"/>
      <c r="C358" s="25"/>
    </row>
    <row r="359" spans="1:3">
      <c r="A359" s="3"/>
      <c r="B359" s="3"/>
      <c r="C359" s="25"/>
    </row>
    <row r="360" spans="1:3">
      <c r="A360" s="3"/>
      <c r="B360" s="3"/>
      <c r="C360" s="25"/>
    </row>
    <row r="361" spans="1:3">
      <c r="A361" s="3"/>
      <c r="B361" s="3"/>
      <c r="C361" s="25"/>
    </row>
    <row r="362" spans="1:3">
      <c r="A362" s="3"/>
      <c r="B362" s="3"/>
      <c r="C362" s="25"/>
    </row>
    <row r="363" spans="1:3">
      <c r="A363" s="3"/>
      <c r="B363" s="3"/>
      <c r="C363" s="25"/>
    </row>
    <row r="364" spans="1:3">
      <c r="A364" s="3"/>
      <c r="B364" s="3"/>
      <c r="C364" s="25"/>
    </row>
    <row r="365" spans="1:3">
      <c r="A365" s="3"/>
      <c r="B365" s="3"/>
      <c r="C365" s="25"/>
    </row>
    <row r="366" spans="1:3">
      <c r="A366" s="3"/>
      <c r="B366" s="3"/>
      <c r="C366" s="25"/>
    </row>
    <row r="367" spans="1:3">
      <c r="A367" s="3"/>
      <c r="B367" s="3"/>
      <c r="C367" s="25"/>
    </row>
    <row r="368" spans="1:3">
      <c r="A368" s="3"/>
      <c r="B368" s="3"/>
      <c r="C368" s="25"/>
    </row>
    <row r="369" spans="1:3">
      <c r="A369" s="3"/>
      <c r="B369" s="3"/>
      <c r="C369" s="25"/>
    </row>
    <row r="370" spans="1:3">
      <c r="A370" s="3"/>
      <c r="B370" s="3"/>
      <c r="C370" s="25"/>
    </row>
    <row r="371" spans="1:3">
      <c r="A371" s="3"/>
      <c r="B371" s="3"/>
      <c r="C371" s="25"/>
    </row>
    <row r="372" spans="1:3">
      <c r="A372" s="3"/>
      <c r="B372" s="3"/>
      <c r="C372" s="25"/>
    </row>
    <row r="373" spans="1:3">
      <c r="A373" s="3"/>
      <c r="B373" s="3"/>
      <c r="C373" s="25"/>
    </row>
    <row r="374" spans="1:3">
      <c r="A374" s="3"/>
      <c r="B374" s="3"/>
      <c r="C374" s="25"/>
    </row>
    <row r="375" spans="1:3">
      <c r="A375" s="3"/>
      <c r="B375" s="3"/>
      <c r="C375" s="25"/>
    </row>
    <row r="376" spans="1:3">
      <c r="A376" s="3"/>
      <c r="B376" s="3"/>
      <c r="C376" s="25"/>
    </row>
    <row r="377" spans="1:3">
      <c r="A377" s="3"/>
      <c r="B377" s="3"/>
      <c r="C377" s="25"/>
    </row>
    <row r="378" spans="1:3">
      <c r="A378" s="3"/>
      <c r="B378" s="3"/>
      <c r="C378" s="25"/>
    </row>
    <row r="379" spans="1:3">
      <c r="A379" s="3"/>
      <c r="B379" s="3"/>
      <c r="C379" s="25"/>
    </row>
    <row r="380" spans="1:3">
      <c r="A380" s="3"/>
      <c r="B380" s="3"/>
      <c r="C380" s="25"/>
    </row>
    <row r="381" spans="1:3">
      <c r="A381" s="3"/>
      <c r="B381" s="3"/>
      <c r="C381" s="25"/>
    </row>
    <row r="382" spans="1:3">
      <c r="A382" s="3"/>
      <c r="B382" s="3"/>
      <c r="C382" s="25"/>
    </row>
    <row r="383" spans="1:3">
      <c r="A383" s="3"/>
      <c r="B383" s="3"/>
      <c r="C383" s="25"/>
    </row>
    <row r="384" spans="1:3">
      <c r="A384" s="3"/>
      <c r="B384" s="3"/>
      <c r="C384" s="25"/>
    </row>
    <row r="385" spans="1:3">
      <c r="A385" s="3"/>
      <c r="B385" s="3"/>
      <c r="C385" s="25"/>
    </row>
    <row r="386" spans="1:3">
      <c r="A386" s="3"/>
      <c r="B386" s="3"/>
      <c r="C386" s="25"/>
    </row>
    <row r="387" spans="1:3">
      <c r="A387" s="3"/>
      <c r="B387" s="3"/>
      <c r="C387" s="25"/>
    </row>
    <row r="388" spans="1:3">
      <c r="A388" s="3"/>
      <c r="B388" s="3"/>
      <c r="C388" s="25"/>
    </row>
    <row r="389" spans="1:3">
      <c r="A389" s="3"/>
      <c r="B389" s="3"/>
      <c r="C389" s="25"/>
    </row>
    <row r="390" spans="1:3">
      <c r="A390" s="3"/>
      <c r="B390" s="3"/>
      <c r="C390" s="25"/>
    </row>
    <row r="391" spans="1:3">
      <c r="A391" s="3"/>
      <c r="B391" s="3"/>
      <c r="C391" s="25"/>
    </row>
    <row r="392" spans="1:3">
      <c r="A392" s="3"/>
      <c r="B392" s="3"/>
      <c r="C392" s="25"/>
    </row>
    <row r="393" spans="1:3">
      <c r="A393" s="3"/>
      <c r="B393" s="3"/>
      <c r="C393" s="25"/>
    </row>
    <row r="394" spans="1:3">
      <c r="A394" s="3"/>
      <c r="B394" s="3"/>
      <c r="C394" s="25"/>
    </row>
    <row r="395" spans="1:3">
      <c r="A395" s="3"/>
      <c r="B395" s="3"/>
      <c r="C395" s="25"/>
    </row>
    <row r="396" spans="1:3">
      <c r="A396" s="3"/>
      <c r="B396" s="3"/>
      <c r="C396" s="25"/>
    </row>
    <row r="397" spans="1:3">
      <c r="A397" s="3"/>
      <c r="B397" s="3"/>
      <c r="C397" s="25"/>
    </row>
    <row r="398" spans="1:3">
      <c r="A398" s="3"/>
      <c r="B398" s="3"/>
      <c r="C398" s="25"/>
    </row>
    <row r="399" spans="1:3">
      <c r="A399" s="3"/>
      <c r="B399" s="3"/>
      <c r="C399" s="25"/>
    </row>
    <row r="400" spans="1:3">
      <c r="A400" s="3"/>
      <c r="B400" s="3"/>
      <c r="C400" s="25"/>
    </row>
    <row r="401" spans="1:3">
      <c r="A401" s="3"/>
      <c r="B401" s="3"/>
      <c r="C401" s="25"/>
    </row>
    <row r="402" spans="1:3">
      <c r="A402" s="3"/>
      <c r="B402" s="3"/>
      <c r="C402" s="25"/>
    </row>
    <row r="403" spans="1:3">
      <c r="A403" s="3"/>
      <c r="B403" s="3"/>
      <c r="C403" s="25"/>
    </row>
    <row r="404" spans="1:3">
      <c r="A404" s="3"/>
      <c r="B404" s="3"/>
      <c r="C404" s="25"/>
    </row>
    <row r="405" spans="1:3">
      <c r="A405" s="3"/>
      <c r="B405" s="3"/>
      <c r="C405" s="25"/>
    </row>
    <row r="406" spans="1:3">
      <c r="A406" s="3"/>
      <c r="B406" s="3"/>
      <c r="C406" s="25"/>
    </row>
    <row r="407" spans="1:3">
      <c r="A407" s="3"/>
      <c r="B407" s="3"/>
      <c r="C407" s="25"/>
    </row>
    <row r="408" spans="1:3">
      <c r="A408" s="3"/>
      <c r="B408" s="3"/>
      <c r="C408" s="25"/>
    </row>
    <row r="409" spans="1:3">
      <c r="A409" s="3"/>
      <c r="B409" s="3"/>
      <c r="C409" s="25"/>
    </row>
    <row r="410" spans="1:3">
      <c r="A410" s="3"/>
      <c r="B410" s="3"/>
      <c r="C410" s="25"/>
    </row>
    <row r="411" spans="1:3">
      <c r="A411" s="3"/>
      <c r="B411" s="3"/>
      <c r="C411" s="25"/>
    </row>
    <row r="412" spans="1:3">
      <c r="A412" s="3"/>
      <c r="B412" s="3"/>
      <c r="C412" s="25"/>
    </row>
    <row r="413" spans="1:3">
      <c r="A413" s="3"/>
      <c r="B413" s="3"/>
      <c r="C413" s="25"/>
    </row>
    <row r="414" spans="1:3">
      <c r="A414" s="3"/>
      <c r="B414" s="3"/>
      <c r="C414" s="25"/>
    </row>
    <row r="415" spans="1:3">
      <c r="A415" s="3"/>
      <c r="B415" s="3"/>
      <c r="C415" s="25"/>
    </row>
    <row r="416" spans="1:3">
      <c r="A416" s="3"/>
      <c r="B416" s="3"/>
      <c r="C416" s="25"/>
    </row>
    <row r="417" spans="1:3">
      <c r="A417" s="3"/>
      <c r="B417" s="3"/>
      <c r="C417" s="25"/>
    </row>
    <row r="418" spans="1:3">
      <c r="A418" s="3"/>
      <c r="B418" s="3"/>
      <c r="C418" s="25"/>
    </row>
    <row r="419" spans="1:3">
      <c r="A419" s="3"/>
      <c r="B419" s="3"/>
      <c r="C419" s="25"/>
    </row>
    <row r="420" spans="1:3">
      <c r="A420" s="3"/>
      <c r="B420" s="3"/>
      <c r="C420" s="25"/>
    </row>
    <row r="421" spans="1:3">
      <c r="A421" s="3"/>
      <c r="B421" s="3"/>
      <c r="C421" s="25"/>
    </row>
    <row r="422" spans="1:3">
      <c r="A422" s="3"/>
      <c r="B422" s="3"/>
      <c r="C422" s="25"/>
    </row>
    <row r="423" spans="1:3">
      <c r="A423" s="3"/>
      <c r="B423" s="3"/>
      <c r="C423" s="25"/>
    </row>
    <row r="424" spans="1:3">
      <c r="A424" s="3"/>
      <c r="B424" s="3"/>
      <c r="C424" s="25"/>
    </row>
    <row r="425" spans="1:3">
      <c r="A425" s="3"/>
      <c r="B425" s="3"/>
      <c r="C425" s="25"/>
    </row>
    <row r="426" spans="1:3">
      <c r="A426" s="3"/>
      <c r="B426" s="3"/>
      <c r="C426" s="25"/>
    </row>
    <row r="427" spans="1:3">
      <c r="A427" s="3"/>
      <c r="B427" s="3"/>
      <c r="C427" s="25"/>
    </row>
    <row r="428" spans="1:3">
      <c r="A428" s="3"/>
      <c r="B428" s="3"/>
      <c r="C428" s="25"/>
    </row>
    <row r="429" spans="1:3">
      <c r="A429" s="3"/>
      <c r="B429" s="3"/>
      <c r="C429" s="25"/>
    </row>
    <row r="430" spans="1:3">
      <c r="A430" s="3"/>
      <c r="B430" s="3"/>
      <c r="C430" s="25"/>
    </row>
    <row r="431" spans="1:3">
      <c r="A431" s="3"/>
      <c r="B431" s="3"/>
      <c r="C431" s="25"/>
    </row>
    <row r="432" spans="1:3">
      <c r="A432" s="3"/>
      <c r="B432" s="3"/>
      <c r="C432" s="25"/>
    </row>
    <row r="433" spans="1:3">
      <c r="A433" s="3"/>
      <c r="B433" s="3"/>
      <c r="C433" s="25"/>
    </row>
    <row r="434" spans="1:3">
      <c r="A434" s="3"/>
      <c r="B434" s="3"/>
      <c r="C434" s="25"/>
    </row>
    <row r="435" spans="1:3">
      <c r="A435" s="3"/>
      <c r="B435" s="3"/>
      <c r="C435" s="25"/>
    </row>
    <row r="436" spans="1:3">
      <c r="A436" s="3"/>
      <c r="B436" s="3"/>
      <c r="C436" s="25"/>
    </row>
    <row r="437" spans="1:3">
      <c r="A437" s="3"/>
      <c r="B437" s="3"/>
      <c r="C437" s="25"/>
    </row>
    <row r="438" spans="1:3">
      <c r="A438" s="3"/>
      <c r="B438" s="3"/>
      <c r="C438" s="25"/>
    </row>
    <row r="439" spans="1:3">
      <c r="A439" s="3"/>
      <c r="B439" s="3"/>
      <c r="C439" s="25"/>
    </row>
    <row r="440" spans="1:3">
      <c r="A440" s="3"/>
      <c r="B440" s="3"/>
      <c r="C440" s="25"/>
    </row>
    <row r="441" spans="1:3">
      <c r="A441" s="3"/>
      <c r="B441" s="3"/>
      <c r="C441" s="25"/>
    </row>
    <row r="442" spans="1:3">
      <c r="A442" s="3"/>
      <c r="B442" s="3"/>
      <c r="C442" s="25"/>
    </row>
    <row r="443" spans="1:3">
      <c r="A443" s="3"/>
      <c r="B443" s="3"/>
      <c r="C443" s="25"/>
    </row>
    <row r="444" spans="1:3">
      <c r="A444" s="3"/>
      <c r="B444" s="3"/>
      <c r="C444" s="25"/>
    </row>
    <row r="445" spans="1:3">
      <c r="A445" s="3"/>
      <c r="B445" s="3"/>
      <c r="C445" s="25"/>
    </row>
    <row r="446" spans="1:3">
      <c r="A446" s="3"/>
      <c r="B446" s="3"/>
      <c r="C446" s="25"/>
    </row>
    <row r="447" spans="1:3">
      <c r="A447" s="3"/>
      <c r="B447" s="3"/>
      <c r="C447" s="25"/>
    </row>
    <row r="448" spans="1:3">
      <c r="A448" s="3"/>
      <c r="B448" s="3"/>
      <c r="C448" s="25"/>
    </row>
    <row r="449" spans="1:3">
      <c r="A449" s="3"/>
      <c r="B449" s="3"/>
      <c r="C449" s="25"/>
    </row>
    <row r="450" spans="1:3">
      <c r="A450" s="3"/>
      <c r="B450" s="3"/>
      <c r="C450" s="25"/>
    </row>
    <row r="451" spans="1:3">
      <c r="A451" s="3"/>
      <c r="B451" s="3"/>
      <c r="C451" s="25"/>
    </row>
    <row r="452" spans="1:3">
      <c r="A452" s="3"/>
      <c r="B452" s="3"/>
      <c r="C452" s="25"/>
    </row>
    <row r="453" spans="1:3">
      <c r="A453" s="3"/>
      <c r="B453" s="3"/>
      <c r="C453" s="25"/>
    </row>
    <row r="454" spans="1:3">
      <c r="A454" s="3"/>
      <c r="B454" s="3"/>
      <c r="C454" s="25"/>
    </row>
    <row r="455" spans="1:3">
      <c r="A455" s="3"/>
      <c r="B455" s="3"/>
      <c r="C455" s="25"/>
    </row>
    <row r="456" spans="1:3">
      <c r="A456" s="3"/>
      <c r="B456" s="3"/>
      <c r="C456" s="25"/>
    </row>
    <row r="457" spans="1:3">
      <c r="A457" s="3"/>
      <c r="B457" s="3"/>
      <c r="C457" s="25"/>
    </row>
    <row r="458" spans="1:3">
      <c r="A458" s="3"/>
      <c r="B458" s="3"/>
      <c r="C458" s="25"/>
    </row>
    <row r="459" spans="1:3">
      <c r="A459" s="3"/>
      <c r="B459" s="3"/>
      <c r="C459" s="25"/>
    </row>
    <row r="460" spans="1:3">
      <c r="A460" s="3"/>
      <c r="B460" s="3"/>
      <c r="C460" s="25"/>
    </row>
    <row r="461" spans="1:3">
      <c r="A461" s="3"/>
      <c r="B461" s="3"/>
      <c r="C461" s="25"/>
    </row>
    <row r="462" spans="1:3">
      <c r="A462" s="3"/>
      <c r="B462" s="3"/>
      <c r="C462" s="25"/>
    </row>
    <row r="463" spans="1:3">
      <c r="A463" s="3"/>
      <c r="B463" s="3"/>
      <c r="C463" s="25"/>
    </row>
    <row r="464" spans="1:3">
      <c r="A464" s="3"/>
      <c r="B464" s="3"/>
      <c r="C464" s="25"/>
    </row>
    <row r="465" spans="1:3">
      <c r="A465" s="3"/>
      <c r="B465" s="3"/>
      <c r="C465" s="25"/>
    </row>
    <row r="466" spans="1:3">
      <c r="A466" s="3"/>
      <c r="B466" s="3"/>
      <c r="C466" s="25"/>
    </row>
    <row r="467" spans="1:3">
      <c r="A467" s="3"/>
      <c r="B467" s="3"/>
      <c r="C467" s="25"/>
    </row>
    <row r="468" spans="1:3">
      <c r="A468" s="3"/>
      <c r="B468" s="3"/>
      <c r="C468" s="25"/>
    </row>
    <row r="469" spans="1:3">
      <c r="A469" s="3"/>
      <c r="B469" s="3"/>
      <c r="C469" s="25"/>
    </row>
    <row r="470" spans="1:3">
      <c r="A470" s="3"/>
      <c r="B470" s="3"/>
      <c r="C470" s="25"/>
    </row>
    <row r="471" spans="1:3">
      <c r="A471" s="3"/>
      <c r="B471" s="3"/>
      <c r="C471" s="25"/>
    </row>
    <row r="472" spans="1:3">
      <c r="A472" s="3"/>
      <c r="B472" s="3"/>
      <c r="C472" s="25"/>
    </row>
    <row r="473" spans="1:3">
      <c r="A473" s="3"/>
      <c r="B473" s="3"/>
      <c r="C473" s="25"/>
    </row>
    <row r="474" spans="1:3">
      <c r="A474" s="3"/>
      <c r="B474" s="3"/>
      <c r="C474" s="25"/>
    </row>
    <row r="475" spans="1:3">
      <c r="A475" s="3"/>
      <c r="B475" s="3"/>
      <c r="C475" s="25"/>
    </row>
    <row r="476" spans="1:3">
      <c r="A476" s="3"/>
      <c r="B476" s="3"/>
      <c r="C476" s="25"/>
    </row>
    <row r="477" spans="1:3">
      <c r="A477" s="3"/>
      <c r="B477" s="3"/>
      <c r="C477" s="25"/>
    </row>
    <row r="478" spans="1:3">
      <c r="A478" s="3"/>
      <c r="B478" s="3"/>
      <c r="C478" s="25"/>
    </row>
    <row r="479" spans="1:3">
      <c r="A479" s="3"/>
      <c r="B479" s="3"/>
      <c r="C479" s="25"/>
    </row>
    <row r="480" spans="1:3">
      <c r="A480" s="3"/>
      <c r="B480" s="3"/>
      <c r="C480" s="25"/>
    </row>
    <row r="481" spans="1:3">
      <c r="A481" s="3"/>
      <c r="B481" s="3"/>
      <c r="C481" s="25"/>
    </row>
    <row r="482" spans="1:3">
      <c r="A482" s="3"/>
      <c r="B482" s="3"/>
      <c r="C482" s="25"/>
    </row>
    <row r="483" spans="1:3">
      <c r="A483" s="3"/>
      <c r="B483" s="3"/>
      <c r="C483" s="25"/>
    </row>
    <row r="484" spans="1:3">
      <c r="A484" s="3"/>
      <c r="B484" s="3"/>
      <c r="C484" s="25"/>
    </row>
    <row r="485" spans="1:3">
      <c r="A485" s="3"/>
      <c r="B485" s="3"/>
      <c r="C485" s="25"/>
    </row>
    <row r="486" spans="1:3">
      <c r="A486" s="3"/>
      <c r="B486" s="3"/>
      <c r="C486" s="25"/>
    </row>
    <row r="487" spans="1:3">
      <c r="A487" s="3"/>
      <c r="B487" s="3"/>
      <c r="C487" s="25"/>
    </row>
    <row r="488" spans="1:3">
      <c r="A488" s="3"/>
      <c r="B488" s="3"/>
      <c r="C488" s="25"/>
    </row>
    <row r="489" spans="1:3">
      <c r="A489" s="3"/>
      <c r="B489" s="3"/>
      <c r="C489" s="25"/>
    </row>
    <row r="490" spans="1:3">
      <c r="A490" s="3"/>
      <c r="B490" s="3"/>
      <c r="C490" s="25"/>
    </row>
    <row r="491" spans="1:3">
      <c r="A491" s="3"/>
      <c r="B491" s="3"/>
      <c r="C491" s="25"/>
    </row>
    <row r="492" spans="1:3">
      <c r="A492" s="3"/>
      <c r="B492" s="3"/>
      <c r="C492" s="25"/>
    </row>
    <row r="493" spans="1:3">
      <c r="A493" s="3"/>
      <c r="B493" s="3"/>
      <c r="C493" s="25"/>
    </row>
    <row r="494" spans="1:3">
      <c r="A494" s="3"/>
      <c r="B494" s="3"/>
      <c r="C494" s="25"/>
    </row>
    <row r="495" spans="1:3">
      <c r="A495" s="3"/>
      <c r="B495" s="3"/>
      <c r="C495" s="25"/>
    </row>
    <row r="496" spans="1:3">
      <c r="A496" s="3"/>
      <c r="B496" s="3"/>
      <c r="C496" s="25"/>
    </row>
    <row r="497" spans="1:3">
      <c r="A497" s="3"/>
      <c r="B497" s="3"/>
      <c r="C497" s="25"/>
    </row>
    <row r="498" spans="1:3">
      <c r="A498" s="3"/>
      <c r="B498" s="3"/>
      <c r="C498" s="25"/>
    </row>
    <row r="499" spans="1:3">
      <c r="A499" s="3"/>
      <c r="B499" s="3"/>
      <c r="C499" s="25"/>
    </row>
    <row r="500" spans="1:3">
      <c r="A500" s="3"/>
      <c r="B500" s="3"/>
      <c r="C500" s="25"/>
    </row>
    <row r="501" spans="1:3">
      <c r="A501" s="3"/>
      <c r="B501" s="3"/>
      <c r="C501" s="25"/>
    </row>
    <row r="502" spans="1:3">
      <c r="A502" s="3"/>
      <c r="B502" s="3"/>
      <c r="C502" s="25"/>
    </row>
    <row r="503" spans="1:3">
      <c r="A503" s="3"/>
      <c r="B503" s="3"/>
      <c r="C503" s="25"/>
    </row>
    <row r="504" spans="1:3">
      <c r="A504" s="3"/>
      <c r="B504" s="3"/>
      <c r="C504" s="25"/>
    </row>
    <row r="505" spans="1:3">
      <c r="A505" s="3"/>
      <c r="B505" s="3"/>
      <c r="C505" s="25"/>
    </row>
    <row r="506" spans="1:3">
      <c r="A506" s="3"/>
      <c r="B506" s="3"/>
      <c r="C506" s="25"/>
    </row>
    <row r="507" spans="1:3">
      <c r="A507" s="3"/>
      <c r="B507" s="3"/>
      <c r="C507" s="25"/>
    </row>
    <row r="508" spans="1:3">
      <c r="A508" s="3"/>
      <c r="B508" s="3"/>
      <c r="C508" s="25"/>
    </row>
    <row r="509" spans="1:3">
      <c r="A509" s="3"/>
      <c r="B509" s="3"/>
      <c r="C509" s="25"/>
    </row>
    <row r="510" spans="1:3">
      <c r="A510" s="3"/>
      <c r="B510" s="3"/>
      <c r="C510" s="25"/>
    </row>
    <row r="511" spans="1:3">
      <c r="A511" s="3"/>
      <c r="B511" s="3"/>
      <c r="C511" s="25"/>
    </row>
    <row r="512" spans="1:3">
      <c r="A512" s="3"/>
      <c r="B512" s="3"/>
      <c r="C512" s="25"/>
    </row>
    <row r="513" spans="1:3">
      <c r="A513" s="3"/>
      <c r="B513" s="3"/>
      <c r="C513" s="25"/>
    </row>
    <row r="514" spans="1:3">
      <c r="A514" s="3"/>
      <c r="B514" s="3"/>
      <c r="C514" s="25"/>
    </row>
    <row r="515" spans="1:3">
      <c r="A515" s="3"/>
      <c r="B515" s="3"/>
      <c r="C515" s="25"/>
    </row>
    <row r="516" spans="1:3">
      <c r="A516" s="3"/>
      <c r="B516" s="3"/>
      <c r="C516" s="25"/>
    </row>
    <row r="517" spans="1:3">
      <c r="A517" s="3"/>
      <c r="B517" s="3"/>
      <c r="C517" s="25"/>
    </row>
    <row r="518" spans="1:3">
      <c r="A518" s="3"/>
      <c r="B518" s="3"/>
      <c r="C518" s="25"/>
    </row>
    <row r="519" spans="1:3">
      <c r="A519" s="3"/>
      <c r="B519" s="3"/>
      <c r="C519" s="25"/>
    </row>
    <row r="520" spans="1:3">
      <c r="A520" s="3"/>
      <c r="B520" s="3"/>
      <c r="C520" s="25"/>
    </row>
    <row r="521" spans="1:3">
      <c r="A521" s="3"/>
      <c r="B521" s="3"/>
      <c r="C521" s="25"/>
    </row>
    <row r="522" spans="1:3">
      <c r="A522" s="3"/>
      <c r="B522" s="3"/>
      <c r="C522" s="25"/>
    </row>
    <row r="523" spans="1:3">
      <c r="A523" s="3"/>
      <c r="B523" s="3"/>
      <c r="C523" s="25"/>
    </row>
    <row r="524" spans="1:3">
      <c r="A524" s="3"/>
      <c r="B524" s="3"/>
      <c r="C524" s="25"/>
    </row>
    <row r="525" spans="1:3">
      <c r="A525" s="3"/>
      <c r="B525" s="3"/>
      <c r="C525" s="25"/>
    </row>
    <row r="526" spans="1:3">
      <c r="A526" s="3"/>
      <c r="B526" s="3"/>
      <c r="C526" s="25"/>
    </row>
    <row r="527" spans="1:3">
      <c r="A527" s="3"/>
      <c r="B527" s="3"/>
      <c r="C527" s="25"/>
    </row>
    <row r="528" spans="1:3">
      <c r="A528" s="3"/>
      <c r="B528" s="3"/>
      <c r="C528" s="25"/>
    </row>
    <row r="529" spans="1:3">
      <c r="A529" s="3"/>
      <c r="B529" s="3"/>
      <c r="C529" s="25"/>
    </row>
    <row r="530" spans="1:3">
      <c r="A530" s="3"/>
      <c r="B530" s="3"/>
      <c r="C530" s="25"/>
    </row>
    <row r="531" spans="1:3">
      <c r="A531" s="3"/>
      <c r="B531" s="3"/>
      <c r="C531" s="25"/>
    </row>
    <row r="532" spans="1:3">
      <c r="A532" s="3"/>
      <c r="B532" s="3"/>
      <c r="C532" s="25"/>
    </row>
    <row r="533" spans="1:3">
      <c r="A533" s="3"/>
      <c r="B533" s="3"/>
      <c r="C533" s="25"/>
    </row>
    <row r="534" spans="1:3">
      <c r="A534" s="3"/>
      <c r="B534" s="3"/>
      <c r="C534" s="25"/>
    </row>
    <row r="535" spans="1:3">
      <c r="A535" s="3"/>
      <c r="B535" s="3"/>
      <c r="C535" s="25"/>
    </row>
    <row r="536" spans="1:3">
      <c r="A536" s="3"/>
      <c r="B536" s="3"/>
      <c r="C536" s="25"/>
    </row>
    <row r="537" spans="1:3">
      <c r="A537" s="3"/>
      <c r="B537" s="3"/>
      <c r="C537" s="25"/>
    </row>
    <row r="538" spans="1:3">
      <c r="A538" s="3"/>
      <c r="B538" s="3"/>
      <c r="C538" s="25"/>
    </row>
    <row r="539" spans="1:3">
      <c r="A539" s="3"/>
      <c r="B539" s="3"/>
      <c r="C539" s="25"/>
    </row>
    <row r="540" spans="1:3">
      <c r="A540" s="3"/>
      <c r="B540" s="3"/>
      <c r="C540" s="25"/>
    </row>
    <row r="541" spans="1:3">
      <c r="A541" s="3"/>
      <c r="B541" s="3"/>
      <c r="C541" s="25"/>
    </row>
    <row r="542" spans="1:3">
      <c r="A542" s="3"/>
      <c r="B542" s="3"/>
      <c r="C542" s="25"/>
    </row>
    <row r="543" spans="1:3">
      <c r="A543" s="3"/>
      <c r="B543" s="3"/>
      <c r="C543" s="25"/>
    </row>
    <row r="544" spans="1:3">
      <c r="A544" s="3"/>
      <c r="B544" s="3"/>
      <c r="C544" s="25"/>
    </row>
    <row r="545" spans="1:3">
      <c r="A545" s="3"/>
      <c r="B545" s="3"/>
      <c r="C545" s="25"/>
    </row>
    <row r="546" spans="1:3">
      <c r="A546" s="3"/>
      <c r="B546" s="3"/>
      <c r="C546" s="25"/>
    </row>
    <row r="547" spans="1:3">
      <c r="A547" s="3"/>
      <c r="B547" s="3"/>
      <c r="C547" s="25"/>
    </row>
    <row r="548" spans="1:3">
      <c r="A548" s="3"/>
      <c r="B548" s="3"/>
      <c r="C548" s="25"/>
    </row>
    <row r="549" spans="1:3">
      <c r="A549" s="3"/>
      <c r="B549" s="3"/>
      <c r="C549" s="25"/>
    </row>
    <row r="550" spans="1:3">
      <c r="A550" s="3"/>
      <c r="B550" s="3"/>
      <c r="C550" s="25"/>
    </row>
    <row r="551" spans="1:3">
      <c r="A551" s="3"/>
      <c r="B551" s="3"/>
      <c r="C551" s="25"/>
    </row>
    <row r="552" spans="1:3">
      <c r="A552" s="3"/>
      <c r="B552" s="3"/>
      <c r="C552" s="25"/>
    </row>
    <row r="553" spans="1:3">
      <c r="A553" s="3"/>
      <c r="B553" s="3"/>
      <c r="C553" s="25"/>
    </row>
    <row r="554" spans="1:3">
      <c r="A554" s="3"/>
      <c r="B554" s="3"/>
      <c r="C554" s="25"/>
    </row>
    <row r="555" spans="1:3">
      <c r="A555" s="3"/>
      <c r="B555" s="3"/>
      <c r="C555" s="25"/>
    </row>
    <row r="556" spans="1:3">
      <c r="A556" s="3"/>
      <c r="B556" s="3"/>
      <c r="C556" s="25"/>
    </row>
    <row r="557" spans="1:3">
      <c r="A557" s="3"/>
      <c r="B557" s="3"/>
      <c r="C557" s="25"/>
    </row>
    <row r="558" spans="1:3">
      <c r="A558" s="3"/>
      <c r="B558" s="3"/>
      <c r="C558" s="25"/>
    </row>
    <row r="559" spans="1:3">
      <c r="A559" s="3"/>
      <c r="B559" s="3"/>
      <c r="C559" s="25"/>
    </row>
    <row r="560" spans="1:3">
      <c r="A560" s="3"/>
      <c r="B560" s="3"/>
      <c r="C560" s="25"/>
    </row>
    <row r="561" spans="1:3">
      <c r="A561" s="3"/>
      <c r="B561" s="3"/>
      <c r="C561" s="25"/>
    </row>
    <row r="562" spans="1:3">
      <c r="A562" s="3"/>
      <c r="B562" s="3"/>
      <c r="C562" s="25"/>
    </row>
    <row r="563" spans="1:3">
      <c r="A563" s="3"/>
      <c r="B563" s="3"/>
      <c r="C563" s="25"/>
    </row>
    <row r="564" spans="1:3">
      <c r="A564" s="3"/>
      <c r="B564" s="3"/>
      <c r="C564" s="25"/>
    </row>
    <row r="565" spans="1:3">
      <c r="A565" s="3"/>
      <c r="B565" s="3"/>
      <c r="C565" s="25"/>
    </row>
    <row r="566" spans="1:3">
      <c r="A566" s="3"/>
      <c r="B566" s="3"/>
      <c r="C566" s="25"/>
    </row>
    <row r="567" spans="1:3">
      <c r="A567" s="3"/>
      <c r="B567" s="3"/>
      <c r="C567" s="25"/>
    </row>
    <row r="568" spans="1:3">
      <c r="A568" s="3"/>
      <c r="B568" s="3"/>
      <c r="C568" s="25"/>
    </row>
    <row r="569" spans="1:3">
      <c r="A569" s="3"/>
      <c r="B569" s="3"/>
      <c r="C569" s="25"/>
    </row>
    <row r="570" spans="1:3">
      <c r="A570" s="3"/>
      <c r="B570" s="3"/>
      <c r="C570" s="25"/>
    </row>
    <row r="571" spans="1:3">
      <c r="A571" s="3"/>
      <c r="B571" s="3"/>
      <c r="C571" s="25"/>
    </row>
    <row r="572" spans="1:3">
      <c r="A572" s="3"/>
      <c r="B572" s="3"/>
      <c r="C572" s="25"/>
    </row>
    <row r="573" spans="1:3">
      <c r="A573" s="3"/>
      <c r="B573" s="3"/>
      <c r="C573" s="25"/>
    </row>
    <row r="574" spans="1:3">
      <c r="A574" s="3"/>
      <c r="B574" s="3"/>
      <c r="C574" s="25"/>
    </row>
    <row r="575" spans="1:3">
      <c r="A575" s="3"/>
      <c r="B575" s="3"/>
      <c r="C575" s="25"/>
    </row>
    <row r="576" spans="1:3">
      <c r="A576" s="3"/>
      <c r="B576" s="3"/>
      <c r="C576" s="25"/>
    </row>
    <row r="577" spans="1:3">
      <c r="A577" s="3"/>
      <c r="B577" s="3"/>
      <c r="C577" s="25"/>
    </row>
    <row r="578" spans="1:3">
      <c r="A578" s="3"/>
      <c r="B578" s="3"/>
      <c r="C578" s="25"/>
    </row>
    <row r="579" spans="1:3">
      <c r="A579" s="3"/>
      <c r="B579" s="3"/>
      <c r="C579" s="25"/>
    </row>
    <row r="580" spans="1:3">
      <c r="A580" s="3"/>
      <c r="B580" s="3"/>
      <c r="C580" s="25"/>
    </row>
    <row r="581" spans="1:3">
      <c r="A581" s="3"/>
      <c r="B581" s="3"/>
      <c r="C581" s="25"/>
    </row>
    <row r="582" spans="1:3">
      <c r="C582" s="25"/>
    </row>
  </sheetData>
  <sheetProtection algorithmName="SHA-512" hashValue="vjCCI9gA6b53aknN7U0duDBCljec2sgilgVggdYsZ8p05+BeMs2JiKX4gdYeKuGAztZVbbTjp67L7zxFPdCETQ==" saltValue="2yx/dKUreWhNk64b7GrG8w==" spinCount="100000" sheet="1" objects="1" scenarios="1"/>
  <hyperlinks>
    <hyperlink ref="B18" location="A" display="ÓRGÃOS SOCIAIS" xr:uid="{0C1E9977-6546-433E-A5D8-6837FF124E5B}"/>
    <hyperlink ref="B20" location="'Questionário Singulares Operad.'!C54" display="2. Atuação do Conselho de Administração" xr:uid="{B9DD9AC8-11B4-472F-8313-8E7BFDED775A}"/>
    <hyperlink ref="B21" location="'Questionário Singulares Operad.'!C70" display="3. Atuação do Conselho Fiscal" xr:uid="{75887B2E-2A2D-4FFB-ADE4-738000F1AC8D}"/>
    <hyperlink ref="B22" location="'Questionário Singulares Operad.'!C85" display="4. Regulamento ou Regimento para os Conselhos de Administração e Fiscal" xr:uid="{7AF65EEC-A11C-4AD0-914C-5CC36E917671}"/>
    <hyperlink ref="B23" location="'Questionário Singulares Operad.'!C107" display="5. Formação dos Conselhos e da Diretoria Executiva em Governança" xr:uid="{90B9BCC1-0538-4471-A3D8-140746F0081F}"/>
    <hyperlink ref="B24" location="'Questionário Singulares Operad.'!C131" display="6. Formação dos Conselhos e da Diretoria Executiva em Gestão de Cooperativas" xr:uid="{AE43FCCD-3C58-4F7D-B7D7-811679202D6E}"/>
    <hyperlink ref="B25" location="'Questionário Singulares Operad.'!C167" display="7. Preparação para a renovação dos órgãos de administração e fiscalização" xr:uid="{EC3B7F35-6847-4AC9-9AFA-B6041E40F8FF}"/>
    <hyperlink ref="B26" location="Sumário!C189" display="8. Composição e atuação dos órgãos de administração" xr:uid="{936337AB-41A3-400A-B583-FF66C256974E}"/>
    <hyperlink ref="B27" location="'Questionário Singulares Operad.'!C203" display="9. Divulgação das estruturas de Governança e Gestão" xr:uid="{55E147F0-164F-40AF-ADC6-0EB9421F68D2}"/>
    <hyperlink ref="B30" location="'Questionário Singulares Operad.'!C216" display="10. Planejamento Estratégico – Elaboração" xr:uid="{C48E38AA-5FCE-4837-A756-56DFC3A9A128}"/>
    <hyperlink ref="B31" location="'Questionário Singulares Operad.'!C249" display="11. Planejamento Estratégico – Execução: Comunicação e Monitoramento" xr:uid="{34446B88-F11B-4E47-BA84-03AC10BBFE2A}"/>
    <hyperlink ref="B32" location="'Questionário Singulares Operad.'!C287" display="12. Sistema de Gestão da Qualidade" xr:uid="{9C5F153D-4C3E-40BA-B86C-CFF22C2DC6FD}"/>
    <hyperlink ref="B33" location="'Questionário Singulares Operad.'!C304" display="13. Gestão de Riscos – Estrutura" xr:uid="{CC4CD15D-71D2-4F1A-81A5-4127F3B535CD}"/>
    <hyperlink ref="B34" location="'Questionário Singulares Operad.'!C336" display="14. Gestão de Riscos – Controles Internos" xr:uid="{E09642B4-FE33-44D8-AA11-B3458977791E}"/>
    <hyperlink ref="B35" location="'Questionário Singulares Operad.'!C388" display="15. Auditoria Interna" xr:uid="{1603698B-809A-495F-A4B5-E78EF7EE6EA4}"/>
    <hyperlink ref="B36" location="'Questionário Singulares Operad.'!C453" display="16. Compliance – Integridade" xr:uid="{1A70C0D5-4110-4F9A-A887-C990B842B581}"/>
    <hyperlink ref="B37" location="'Questionário Singulares Operad.'!C465" display="17. Planejamento Financeiro" xr:uid="{BB824A3E-2F93-4B4E-9E82-EF2FB680E05D}"/>
    <hyperlink ref="B38" location="'Questionário Singulares Operad.'!C482" display="18. Ouvidoria" xr:uid="{DC48502D-1157-4508-94BE-9EF62B23BF71}"/>
    <hyperlink ref="B39" location="'Questionário Singulares Operad.'!C499" display="19. Atuação Estratégica da Ouvidoria" xr:uid="{3A4C0E78-6D93-41FF-96E3-5A78F162E24E}"/>
    <hyperlink ref="B40" location="'Questionário Singulares Operad.'!C549" display="20. Código de Conduta" xr:uid="{24DEE221-A9E5-44B8-AAB2-873F4012B7C2}"/>
    <hyperlink ref="B41" location="'Questionário Singulares Operad.'!C572" display="21. Relatório de Gestão e Prestação de Contas" xr:uid="{13BCC8B8-8B3D-43BA-9834-0176825097B7}"/>
    <hyperlink ref="B42" location="'Questionário Singulares Operad.'!C614" display="22. Ato não cooperativo" xr:uid="{EDAECDF7-0761-450A-9CFA-8EA5177F5BAE}"/>
    <hyperlink ref="B43" location="'Questionário Singulares Operad.'!C629" display="23. Documentos Legais" xr:uid="{7CE58F5E-A133-446F-988B-B1F4622CF71C}"/>
    <hyperlink ref="B45" location="C." display="FERRAMENTAS E SOLUÇÕES PARA O SISTEMA UNIMED" xr:uid="{70BEBDC7-7EF1-4CD6-B0CC-E6FAFDF2FC05}"/>
    <hyperlink ref="B46" location="'Questionário Singulares Operad.'!C648" display="24. Auditoria de contas hospitalares (médica e de enfermagem)" xr:uid="{E9936EF8-1E40-4694-844D-BE211781D205}"/>
    <hyperlink ref="B47" location="'Questionário Singulares Operad.'!C666" display="25. Central da Marca Unimed" xr:uid="{FEE9E6A9-C86D-4D9B-A175-8F61BCF74DD1}"/>
    <hyperlink ref="B48" location="'Questionário Singulares Operad.'!C683" display="26. Diretriz Nacional de Comunicação do Sistema Unimed" xr:uid="{9B2436CC-18E9-4094-9AFC-73C9F69F08F5}"/>
    <hyperlink ref="B49" location="'Questionário Singulares Operad.'!C707" display="27. Guia Médico" xr:uid="{EC70BE39-9672-4E2E-8473-AEBB41F96E18}"/>
    <hyperlink ref="B50" location="'Questionário Singulares Operad.'!C731" display="28. Diretrizes do Guia de Presença em Mídias Digitais do Sistema Unimed" xr:uid="{C6BC9040-53EE-456A-9E48-0E189A4D920B}"/>
    <hyperlink ref="B51" location="'Questionário Singulares Operad.'!C758" display="29. Experiência digital – Aplicativos" xr:uid="{B3500910-7529-426F-A36D-C12908017BF7}"/>
    <hyperlink ref="B52" location="'Questionário Singulares Operad.'!C785" display="30. Experiência digital - Website" xr:uid="{FBF0D61F-69FF-44FA-ABC2-99DE19BFB8D5}"/>
    <hyperlink ref="B53" location="'Questionário Singulares Operad.'!C804" display="31. Intercâmbio Nacional" xr:uid="{F0DA2417-8CE1-4E1C-837F-0D85C9BF275C}"/>
    <hyperlink ref="B54" location="'Questionário Singulares Operad.'!C848" display="32. Comitê de Atenção Integral à Saúde (CAS)" xr:uid="{E26C6605-A224-4D38-8EAC-6D625E620B7D}"/>
    <hyperlink ref="B55" location="'Questionário Singulares Operad.'!C864" display="33. Movimento SomosCoop" xr:uid="{82691574-6EEE-4068-B695-6F3D31B88C89}"/>
    <hyperlink ref="B57" location="D." display="COOPERADOS" xr:uid="{82F87971-610A-42F8-9436-2492745A0704}"/>
    <hyperlink ref="B58" location="'Questionário Singulares Operad.'!C884" display="34. Admissão de novos cooperados" xr:uid="{0276247D-EA42-4DBA-8FEC-3E00D1CEC6DF}"/>
    <hyperlink ref="B59" location="'Questionário Singulares Operad.'!C894" display="35. Organização do quadro de cooperados (OQS)" xr:uid="{AFACFDA4-05C9-422D-AAD0-AA678A5456C7}"/>
    <hyperlink ref="B60" location="'Questionário Singulares Operad.'!C906" display="36. Sugestões, críticas e reclamações dos cooperados" xr:uid="{A848EFF9-5B5C-4161-8B64-42066A6D9DAC}"/>
    <hyperlink ref="B61" location="'Questionário Singulares Operad.'!C917" display="37. Satisfação dos cooperados" xr:uid="{836D80F8-8BF4-4698-8EA3-8E2066761B95}"/>
    <hyperlink ref="B62" location="'Questionário Singulares Operad.'!C929" display="38. Relacionamento com o cooperado" xr:uid="{C9DD1AAB-5633-47B2-8D9B-379D67B2B520}"/>
    <hyperlink ref="B63" location="'Questionário Singulares Operad.'!C941" display="39. Remuneração e Benefícios para o cooperado" xr:uid="{8F628F70-74F3-4F9D-A5D7-883710209266}"/>
    <hyperlink ref="B64" location="'Questionário Singulares Operad.'!C965" display="40. Formação de cooperados" xr:uid="{0307F8CB-89AC-4F65-85A9-FF061886A258}"/>
    <hyperlink ref="B65" location="'Questionário Singulares Operad.'!C981" display="41. Educação cooperativista" xr:uid="{11A4FC48-B5B7-40FE-AE32-E39D61617BFC}"/>
    <hyperlink ref="B66" location="'Questionário Singulares Operad.'!C993" display="42. Comunicação com o cooperado" xr:uid="{B3AEA034-743D-4B8F-A62C-3E7713ACFF1D}"/>
    <hyperlink ref="B67" location="'Questionário Singulares Operad.'!C1013" display="43. Acesso dos cooperados à prestação de contas do exercício social" xr:uid="{B2D950C7-FB57-46B4-BB54-57E784C8767F}"/>
    <hyperlink ref="B69" location="E." display="COLABORADORES" xr:uid="{571BE40A-FD5D-4A47-AA9E-1BD6EAD412BE}"/>
    <hyperlink ref="B70" location="'Questionário Singulares Operad.'!C1037" display="44. Estímulo à gestão participativa dos colaboradores" xr:uid="{901D9DF4-B852-4516-A9EA-AEAC96A0FED0}"/>
    <hyperlink ref="B71" location="'Questionário Singulares Operad.'!C1049" display="45. Clima Organizacional" xr:uid="{F33BEC3A-D7E8-40BE-9356-E3F671F0C8FC}"/>
    <hyperlink ref="B72" location="'Questionário Singulares Operad.'!C1069" display="46. Gestão por competências" xr:uid="{439C5F2D-A3E2-4B92-B77D-9355B8D84F7C}"/>
    <hyperlink ref="B73" location="'Questionário Singulares Operad.'!C1105" display="47. Comunicação Interna" xr:uid="{81A1A888-F759-4158-91C4-A37F2B79F7D4}"/>
    <hyperlink ref="B74" location="'Questionário Singulares Operad.'!C1123" display="48. Educação cooperativista" xr:uid="{3FC959E4-15EC-455F-8F93-48EDF62F19F0}"/>
    <hyperlink ref="B75" location="'Questionário Singulares Operad.'!C1140" display="49. Diversidade e inclusão" xr:uid="{72118B01-672C-4E38-9648-57768CE070A1}"/>
    <hyperlink ref="B76" location="'Questionário Singulares Operad.'!C1175" display="50. Treinamentos" xr:uid="{5205D62D-FA67-4ED4-A82C-92002075F057}"/>
    <hyperlink ref="B77" location="'Questionário Singulares Operad.'!C1192" display="51. Relações Trabalhistas" xr:uid="{28C2CA80-0BCE-4365-80E2-B9A375F08B9F}"/>
    <hyperlink ref="B78" location="'Questionário Singulares Operad.'!C1226" display="52. Gestão de terceirizados" xr:uid="{611C24E0-5BA1-48BD-999C-9AF8DA57924F}"/>
    <hyperlink ref="B80" location="F." display="CLIENTES E BENEFICIÁRIOS" xr:uid="{26FC8673-160A-4932-9942-8FA6E641AA0C}"/>
    <hyperlink ref="B81" location="'Questionário Singulares Operad.'!C1243" display="53. Ações de Atenção à Saúde" xr:uid="{8BFBA2E7-3D67-44D3-A499-5E61F6D814BB}"/>
    <hyperlink ref="B82" location="'Questionário Singulares Operad.'!C1264" display="54. Gestão de dados em saúde" xr:uid="{3E4F1A2A-62ED-4F8C-B48D-3F5B431DABB1}"/>
    <hyperlink ref="B83" location="'Questionário Singulares Operad.'!C1297" display="55. Pesquisa de satisfação com clientes" xr:uid="{F28D19D4-42E7-4B7F-85B3-7B90D29BF3AE}"/>
    <hyperlink ref="B84" location="'Questionário Singulares Operad.'!C1313" display="56. Relacionamento com clientes" xr:uid="{34FE4EB7-DAD4-4C2C-82C9-27511BBDFE02}"/>
    <hyperlink ref="B86" location="G." display="FORNECEDORES E PRESTADORES DE SERVIÇOS" xr:uid="{C77430DC-94CE-41DE-84F8-C3246F7BD07A}"/>
    <hyperlink ref="B87" location="'Questionário Singulares Operad.'!C1331" display="57. Gestão de Fornecedores" xr:uid="{16BE887B-ACA0-42F9-8F28-AF34A0F71587}"/>
    <hyperlink ref="B88" location="'Questionário Singulares Operad.'!C1360" display="58. Processo de compras" xr:uid="{D81BF1D4-F27B-4C97-82DD-0869A50BDE28}"/>
    <hyperlink ref="B90" location="H." display="SOCIEDADE E MEIO AMBIENTE" xr:uid="{2957A181-825D-4647-B695-3816DEF1C343}"/>
    <hyperlink ref="B91" location="'Questionário Singulares Operad.'!C1378" display="59. Investimento na Comunidade" xr:uid="{AD434C94-BAB3-4947-BC80-F5ACC27B768A}"/>
    <hyperlink ref="B92" location="'Questionário Singulares Operad.'!C1397" display="60. Movimento Mude 1 Hábito" xr:uid="{6414CDE7-0183-4577-A12F-9CDE65A27163}"/>
    <hyperlink ref="B93" location="'Questionário Singulares Operad.'!C1418" display="61. Consumo de Recursos" xr:uid="{C6C7E6E9-DD1D-4AD4-98DE-25D59BD0667B}"/>
    <hyperlink ref="B94" location="'Questionário Singulares Operad.'!C1436" display="62. Gestão de Resíduos" xr:uid="{B941578D-7401-4A74-9577-55B884B5FBD2}"/>
    <hyperlink ref="B95" location="'Questionário Singulares Operad.'!C1452" display="63. Emissão de Gases do Efeito Estufa" xr:uid="{8D5EF4F5-D176-4D08-946F-4A3EA7EEAC7D}"/>
    <hyperlink ref="B98" location="'Questionário Singulares Operad.'!C1472" display="64. Pontuação no Índice de Desempenho da Saúde Suplementar (IDSS) (SOMENTE OPERADORAS)" xr:uid="{B834FBF1-5778-4746-8B89-770F41C0E787}"/>
    <hyperlink ref="B99" location="'Questionário Singulares Operad.'!C1480" display="65. Programa de Acreditação das Operadoras" xr:uid="{86134BFB-5242-46F8-B75E-D2E7039E1F8E}"/>
    <hyperlink ref="B100" location="'Questionário Singulares Operad.'!C1488" display="66. Canal Fale com a Unimed – Percentual médio de retorno às manifestações dos beneficiários  (SOMENTE OPERADORAS)" xr:uid="{F7D0E4EC-FA53-49B1-B99B-50B1864EEE21}"/>
    <hyperlink ref="B101" location="'Questionário Singulares Operad.'!C1508" display="67. IGR-Índice Geral de Reclamações na ANS (SOMENTE OPERADORAS)" xr:uid="{C1470AA5-FC63-4629-88B4-4A0ACDF99A59}"/>
    <hyperlink ref="B102" location="'Questionário Singulares Operad.'!C1520" display="68. Suspensão de planos pela ANS no período (SOMENTE OPERADORAS)" xr:uid="{B845B5F1-30DD-4DBC-BC6A-98AC7E1AC05D}"/>
    <hyperlink ref="B103" location="'Questionário Singulares Operad.'!C1528" display="69. Participação em campanhas institucionais oferecidas pela Unimed do Brasil" xr:uid="{8196CC58-E179-40F8-8475-D99A9442C318}"/>
    <hyperlink ref="B97" location="'Questionário Singulares Operad.'!D1468" display="PONTUAÇÃO COMPLEMENTAR" xr:uid="{E6412598-4FC6-44C7-8674-A12358BC68BB}"/>
    <hyperlink ref="B29" location="B" display="GESTÃO ORGANIZACIONAL" xr:uid="{766CCBA9-4E28-4CDE-8E8E-550D43674B9C}"/>
    <hyperlink ref="B16" location="'Questionário Singulares Operad.'!G15" display="PERFIL DA UNIMED" xr:uid="{B132F06D-0FE6-4D6E-91FC-91366539C4CD}"/>
    <hyperlink ref="B19" location="'Questionário Singulares Operad.'!C35" display="1. Assembleia Geral" xr:uid="{0BA938E8-F8BE-4B35-86B6-4BB90558D43B}"/>
  </hyperlinks>
  <pageMargins left="0.511811024" right="0.511811024" top="0.78740157499999996" bottom="0.78740157499999996" header="0.31496062000000002" footer="0.31496062000000002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W2426"/>
  <sheetViews>
    <sheetView showGridLines="0" topLeftCell="C10" zoomScaleNormal="100" zoomScaleSheetLayoutView="25" zoomScalePageLayoutView="75" workbookViewId="0">
      <selection activeCell="F27" activeCellId="7" sqref="A1:XFD1048576 G15:P15 I18:J18 I20:J20 I22:J22 I25:R25 J27:R27 F27:H27"/>
    </sheetView>
  </sheetViews>
  <sheetFormatPr defaultColWidth="0" defaultRowHeight="14.4" zeroHeight="1"/>
  <cols>
    <col min="1" max="1" width="8.6640625" style="157" hidden="1" customWidth="1"/>
    <col min="2" max="2" width="8.6640625" style="158" hidden="1" customWidth="1"/>
    <col min="3" max="3" width="4.88671875" style="157" customWidth="1"/>
    <col min="4" max="4" width="4.33203125" style="157" customWidth="1"/>
    <col min="5" max="12" width="9.109375" style="157" customWidth="1"/>
    <col min="13" max="14" width="0.6640625" style="157" customWidth="1"/>
    <col min="15" max="18" width="9.109375" style="157" customWidth="1"/>
    <col min="19" max="19" width="4.88671875" style="157" customWidth="1"/>
    <col min="20" max="20" width="4.88671875" style="159" customWidth="1"/>
    <col min="21" max="21" width="4.5546875" style="157" hidden="1" customWidth="1"/>
    <col min="22" max="22" width="9.109375" style="157" hidden="1" customWidth="1"/>
    <col min="23" max="23" width="11.44140625" style="157" hidden="1" customWidth="1"/>
    <col min="24" max="16384" width="9.109375" style="157" hidden="1"/>
  </cols>
  <sheetData>
    <row r="1" spans="1:23"/>
    <row r="2" spans="1:23">
      <c r="A2" s="160"/>
      <c r="B2" s="15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23" ht="23.4">
      <c r="A3" s="160"/>
      <c r="B3" s="161"/>
      <c r="C3" s="160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164"/>
    </row>
    <row r="4" spans="1:23">
      <c r="A4" s="160"/>
      <c r="B4" s="161"/>
      <c r="C4" s="160"/>
      <c r="D4" s="160"/>
      <c r="E4" s="165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3">
      <c r="A5" s="160"/>
      <c r="B5" s="161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</row>
    <row r="6" spans="1:23">
      <c r="A6" s="160"/>
      <c r="B6" s="161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</row>
    <row r="7" spans="1:23">
      <c r="A7" s="160"/>
      <c r="B7" s="161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23">
      <c r="A8" s="160"/>
      <c r="B8" s="161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23">
      <c r="A9" s="160"/>
      <c r="B9" s="161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</row>
    <row r="10" spans="1:23"/>
    <row r="11" spans="1:23">
      <c r="W11" s="157" t="s">
        <v>34</v>
      </c>
    </row>
    <row r="12" spans="1:23"/>
    <row r="13" spans="1:23" ht="15" thickBot="1">
      <c r="W13" s="157" t="s">
        <v>35</v>
      </c>
    </row>
    <row r="14" spans="1:23" ht="15" customHeight="1" thickTop="1">
      <c r="B14" s="166"/>
      <c r="D14" s="167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9"/>
      <c r="T14" s="170"/>
      <c r="U14" s="171">
        <v>1</v>
      </c>
      <c r="W14" s="157" t="s">
        <v>36</v>
      </c>
    </row>
    <row r="15" spans="1:23" s="172" customFormat="1" ht="15.75" customHeight="1">
      <c r="B15" s="166"/>
      <c r="D15" s="173"/>
      <c r="E15" s="174" t="s">
        <v>0</v>
      </c>
      <c r="F15" s="174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175" t="s">
        <v>1</v>
      </c>
      <c r="R15" s="176"/>
      <c r="S15" s="177"/>
      <c r="T15" s="178"/>
      <c r="U15" s="171">
        <v>3</v>
      </c>
    </row>
    <row r="16" spans="1:23" s="172" customFormat="1" ht="15" thickBot="1">
      <c r="B16" s="179"/>
      <c r="D16" s="180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2"/>
      <c r="T16" s="178"/>
      <c r="U16" s="171">
        <v>4</v>
      </c>
      <c r="V16" s="183"/>
      <c r="W16" s="183"/>
    </row>
    <row r="17" spans="2:23" s="172" customFormat="1" ht="15" thickTop="1">
      <c r="B17" s="179"/>
      <c r="D17" s="184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6"/>
      <c r="T17" s="178"/>
      <c r="U17" s="171">
        <v>5</v>
      </c>
      <c r="V17" s="183"/>
      <c r="W17" s="183"/>
    </row>
    <row r="18" spans="2:23" s="172" customFormat="1">
      <c r="B18" s="179"/>
      <c r="D18" s="173"/>
      <c r="E18" s="174" t="s">
        <v>212</v>
      </c>
      <c r="F18" s="174"/>
      <c r="G18" s="187"/>
      <c r="H18" s="187"/>
      <c r="I18" s="59"/>
      <c r="J18" s="59"/>
      <c r="K18" s="1"/>
      <c r="L18" s="188" t="s">
        <v>33</v>
      </c>
      <c r="M18" s="188"/>
      <c r="N18" s="189"/>
      <c r="O18" s="190"/>
      <c r="P18" s="190"/>
      <c r="Q18" s="190"/>
      <c r="R18" s="190"/>
      <c r="S18" s="177"/>
      <c r="T18" s="178"/>
      <c r="U18" s="171">
        <v>6</v>
      </c>
      <c r="V18" s="183"/>
      <c r="W18" s="183"/>
    </row>
    <row r="19" spans="2:23" s="172" customFormat="1">
      <c r="B19" s="179"/>
      <c r="D19" s="173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77"/>
      <c r="T19" s="178"/>
      <c r="U19" s="171">
        <v>8</v>
      </c>
      <c r="V19" s="183"/>
      <c r="W19" s="183"/>
    </row>
    <row r="20" spans="2:23" s="172" customFormat="1">
      <c r="B20" s="179"/>
      <c r="D20" s="173"/>
      <c r="E20" s="174" t="s">
        <v>213</v>
      </c>
      <c r="F20" s="174"/>
      <c r="G20" s="187"/>
      <c r="H20" s="187"/>
      <c r="I20" s="59"/>
      <c r="J20" s="59"/>
      <c r="K20" s="1"/>
      <c r="L20" s="188"/>
      <c r="M20" s="188"/>
      <c r="N20" s="189"/>
      <c r="O20" s="191"/>
      <c r="P20" s="191"/>
      <c r="Q20" s="191"/>
      <c r="R20" s="189"/>
      <c r="S20" s="177"/>
      <c r="T20" s="178"/>
      <c r="U20" s="171">
        <v>9</v>
      </c>
      <c r="V20" s="183"/>
      <c r="W20" s="183"/>
    </row>
    <row r="21" spans="2:23" s="172" customFormat="1">
      <c r="B21" s="179"/>
      <c r="D21" s="173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77"/>
      <c r="T21" s="178"/>
      <c r="U21" s="171">
        <v>13</v>
      </c>
      <c r="V21" s="183"/>
      <c r="W21" s="183"/>
    </row>
    <row r="22" spans="2:23" s="172" customFormat="1">
      <c r="B22" s="179"/>
      <c r="D22" s="173"/>
      <c r="E22" s="174" t="s">
        <v>214</v>
      </c>
      <c r="F22" s="174"/>
      <c r="G22" s="187"/>
      <c r="H22" s="187"/>
      <c r="I22" s="59"/>
      <c r="J22" s="59"/>
      <c r="K22" s="1"/>
      <c r="L22" s="188"/>
      <c r="M22" s="188"/>
      <c r="N22" s="189"/>
      <c r="O22" s="191"/>
      <c r="P22" s="191"/>
      <c r="Q22" s="191"/>
      <c r="R22" s="189"/>
      <c r="S22" s="177"/>
      <c r="T22" s="178"/>
      <c r="U22" s="171">
        <v>14</v>
      </c>
      <c r="V22" s="183"/>
      <c r="W22" s="183"/>
    </row>
    <row r="23" spans="2:23" s="172" customFormat="1" ht="15" thickBot="1">
      <c r="B23" s="179"/>
      <c r="D23" s="180"/>
      <c r="E23" s="192"/>
      <c r="F23" s="192"/>
      <c r="G23" s="193"/>
      <c r="H23" s="193"/>
      <c r="I23" s="193"/>
      <c r="J23" s="193"/>
      <c r="K23" s="2"/>
      <c r="L23" s="194"/>
      <c r="M23" s="194"/>
      <c r="N23" s="181"/>
      <c r="O23" s="195"/>
      <c r="P23" s="195"/>
      <c r="Q23" s="195"/>
      <c r="R23" s="181"/>
      <c r="S23" s="182"/>
      <c r="T23" s="178"/>
      <c r="U23" s="171">
        <v>15</v>
      </c>
      <c r="V23" s="183"/>
      <c r="W23" s="183" t="s">
        <v>8</v>
      </c>
    </row>
    <row r="24" spans="2:23" s="172" customFormat="1" ht="15" thickTop="1">
      <c r="B24" s="179"/>
      <c r="D24" s="184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6"/>
      <c r="T24" s="178"/>
      <c r="U24" s="171">
        <v>18</v>
      </c>
      <c r="V24" s="183"/>
      <c r="W24" s="183" t="s">
        <v>9</v>
      </c>
    </row>
    <row r="25" spans="2:23" s="172" customFormat="1">
      <c r="B25" s="179"/>
      <c r="D25" s="173"/>
      <c r="E25" s="174" t="s">
        <v>874</v>
      </c>
      <c r="F25" s="174"/>
      <c r="G25" s="1"/>
      <c r="H25" s="1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177"/>
      <c r="T25" s="178"/>
      <c r="U25" s="171">
        <v>20</v>
      </c>
      <c r="V25" s="183"/>
      <c r="W25" s="183"/>
    </row>
    <row r="26" spans="2:23" s="172" customFormat="1">
      <c r="B26" s="179"/>
      <c r="D26" s="173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77"/>
      <c r="T26" s="178"/>
      <c r="U26" s="171">
        <v>21</v>
      </c>
      <c r="V26" s="183"/>
      <c r="W26" s="183"/>
    </row>
    <row r="27" spans="2:23" s="172" customFormat="1">
      <c r="B27" s="179"/>
      <c r="D27" s="173"/>
      <c r="E27" s="174" t="s">
        <v>4</v>
      </c>
      <c r="F27" s="556"/>
      <c r="G27" s="556"/>
      <c r="H27" s="556"/>
      <c r="I27" s="175" t="s">
        <v>23</v>
      </c>
      <c r="J27" s="52"/>
      <c r="K27" s="52"/>
      <c r="L27" s="52"/>
      <c r="M27" s="52"/>
      <c r="N27" s="52"/>
      <c r="O27" s="52"/>
      <c r="P27" s="52"/>
      <c r="Q27" s="52"/>
      <c r="R27" s="52"/>
      <c r="S27" s="196"/>
      <c r="T27" s="197"/>
      <c r="U27" s="171">
        <v>23</v>
      </c>
      <c r="V27" s="183"/>
    </row>
    <row r="28" spans="2:23" s="172" customFormat="1">
      <c r="B28" s="179"/>
      <c r="D28" s="17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77"/>
      <c r="T28" s="178"/>
      <c r="U28" s="171">
        <v>25</v>
      </c>
      <c r="V28" s="183"/>
      <c r="W28" s="183"/>
    </row>
    <row r="29" spans="2:23" s="172" customFormat="1" ht="15" customHeight="1">
      <c r="B29" s="179"/>
      <c r="D29" s="173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77"/>
      <c r="T29" s="178"/>
      <c r="U29" s="171">
        <v>26</v>
      </c>
      <c r="V29" s="183"/>
      <c r="W29" s="183"/>
    </row>
    <row r="30" spans="2:23" s="172" customFormat="1" ht="15" thickBot="1">
      <c r="B30" s="179"/>
      <c r="D30" s="180"/>
      <c r="E30" s="192"/>
      <c r="F30" s="192"/>
      <c r="G30" s="193"/>
      <c r="H30" s="193"/>
      <c r="I30" s="193"/>
      <c r="J30" s="193"/>
      <c r="K30" s="2"/>
      <c r="L30" s="194"/>
      <c r="M30" s="194"/>
      <c r="N30" s="181"/>
      <c r="O30" s="195"/>
      <c r="P30" s="195"/>
      <c r="Q30" s="195"/>
      <c r="R30" s="181"/>
      <c r="S30" s="182"/>
      <c r="T30" s="178"/>
      <c r="U30" s="171">
        <v>27</v>
      </c>
      <c r="V30" s="183"/>
      <c r="W30" s="183"/>
    </row>
    <row r="31" spans="2:23" s="199" customFormat="1" ht="15" thickTop="1">
      <c r="B31" s="166" t="s">
        <v>13</v>
      </c>
      <c r="U31" s="171">
        <v>28</v>
      </c>
    </row>
    <row r="32" spans="2:23">
      <c r="U32" s="171">
        <v>29</v>
      </c>
    </row>
    <row r="33" spans="2:23">
      <c r="B33" s="200" t="e">
        <f>SUM(B35,B54,B70,B85,B107,B131,#REF!,B167,B189)</f>
        <v>#REF!</v>
      </c>
      <c r="C33" s="201"/>
      <c r="D33" s="202" t="s">
        <v>2</v>
      </c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4"/>
      <c r="T33" s="170"/>
      <c r="U33" s="171">
        <v>30</v>
      </c>
    </row>
    <row r="34" spans="2:23" s="160" customFormat="1">
      <c r="B34" s="205"/>
      <c r="C34" s="206"/>
      <c r="D34" s="207"/>
      <c r="S34" s="208"/>
      <c r="T34" s="170"/>
      <c r="U34" s="171">
        <v>31</v>
      </c>
    </row>
    <row r="35" spans="2:23" s="160" customFormat="1">
      <c r="B35" s="209"/>
      <c r="C35" s="206"/>
      <c r="D35" s="210" t="s">
        <v>24</v>
      </c>
      <c r="M35" s="211"/>
      <c r="N35" s="212" t="s">
        <v>3</v>
      </c>
      <c r="O35" s="213"/>
      <c r="P35" s="213"/>
      <c r="Q35" s="213"/>
      <c r="R35" s="213"/>
      <c r="S35" s="214"/>
      <c r="T35" s="170"/>
      <c r="U35" s="171">
        <v>32</v>
      </c>
    </row>
    <row r="36" spans="2:23" s="160" customFormat="1" ht="16.5" customHeight="1">
      <c r="B36" s="205"/>
      <c r="C36" s="206"/>
      <c r="D36" s="207"/>
      <c r="M36" s="211"/>
      <c r="N36" s="213"/>
      <c r="O36" s="213"/>
      <c r="P36" s="213"/>
      <c r="Q36" s="213"/>
      <c r="R36" s="213"/>
      <c r="S36" s="214"/>
      <c r="T36" s="170"/>
      <c r="U36" s="171">
        <v>33</v>
      </c>
      <c r="W36" s="215"/>
    </row>
    <row r="37" spans="2:23" s="160" customFormat="1" ht="15" customHeight="1">
      <c r="B37" s="205"/>
      <c r="C37" s="206"/>
      <c r="D37" s="216" t="s">
        <v>513</v>
      </c>
      <c r="E37" s="216"/>
      <c r="F37" s="216"/>
      <c r="G37" s="216"/>
      <c r="H37" s="216"/>
      <c r="I37" s="216"/>
      <c r="J37" s="216"/>
      <c r="K37" s="216"/>
      <c r="L37" s="217"/>
      <c r="M37" s="211"/>
      <c r="N37" s="218" t="s">
        <v>514</v>
      </c>
      <c r="O37" s="218"/>
      <c r="P37" s="218"/>
      <c r="Q37" s="218"/>
      <c r="R37" s="218"/>
      <c r="S37" s="219"/>
      <c r="T37" s="220"/>
      <c r="U37" s="171">
        <v>35</v>
      </c>
    </row>
    <row r="38" spans="2:23" s="160" customFormat="1" ht="15" customHeight="1">
      <c r="B38" s="205"/>
      <c r="C38" s="206"/>
      <c r="D38" s="216"/>
      <c r="E38" s="216"/>
      <c r="F38" s="216"/>
      <c r="G38" s="216"/>
      <c r="H38" s="216"/>
      <c r="I38" s="216"/>
      <c r="J38" s="216"/>
      <c r="K38" s="216"/>
      <c r="L38" s="217"/>
      <c r="M38" s="211"/>
      <c r="N38" s="221" t="s">
        <v>745</v>
      </c>
      <c r="O38" s="221"/>
      <c r="P38" s="221"/>
      <c r="Q38" s="221"/>
      <c r="R38" s="221"/>
      <c r="S38" s="222"/>
      <c r="T38" s="223"/>
      <c r="U38" s="171">
        <v>36</v>
      </c>
    </row>
    <row r="39" spans="2:23" s="160" customFormat="1" ht="15" customHeight="1">
      <c r="B39" s="205"/>
      <c r="C39" s="206"/>
      <c r="D39" s="207"/>
      <c r="M39" s="211"/>
      <c r="N39" s="221"/>
      <c r="O39" s="221"/>
      <c r="P39" s="221"/>
      <c r="Q39" s="221"/>
      <c r="R39" s="221"/>
      <c r="S39" s="222"/>
      <c r="T39" s="223"/>
      <c r="U39" s="171">
        <v>41</v>
      </c>
    </row>
    <row r="40" spans="2:23" s="160" customFormat="1">
      <c r="B40" s="205"/>
      <c r="C40" s="206"/>
      <c r="D40" s="207"/>
      <c r="M40" s="211"/>
      <c r="N40" s="221"/>
      <c r="O40" s="221"/>
      <c r="P40" s="221"/>
      <c r="Q40" s="221"/>
      <c r="R40" s="221"/>
      <c r="S40" s="222"/>
      <c r="T40" s="223"/>
      <c r="U40" s="171">
        <v>43</v>
      </c>
    </row>
    <row r="41" spans="2:23" s="160" customFormat="1">
      <c r="B41" s="205"/>
      <c r="C41" s="206"/>
      <c r="D41" s="224"/>
      <c r="M41" s="211"/>
      <c r="N41" s="221"/>
      <c r="O41" s="221"/>
      <c r="P41" s="221"/>
      <c r="Q41" s="221"/>
      <c r="R41" s="221"/>
      <c r="S41" s="222"/>
      <c r="T41" s="223"/>
      <c r="U41" s="171">
        <v>44</v>
      </c>
    </row>
    <row r="42" spans="2:23" s="160" customFormat="1" ht="15" customHeight="1">
      <c r="B42" s="205"/>
      <c r="C42" s="206"/>
      <c r="D42" s="224"/>
      <c r="M42" s="211"/>
      <c r="N42" s="221"/>
      <c r="O42" s="221"/>
      <c r="P42" s="221"/>
      <c r="Q42" s="221"/>
      <c r="R42" s="221"/>
      <c r="S42" s="222"/>
      <c r="T42" s="223"/>
      <c r="U42" s="171">
        <v>47</v>
      </c>
    </row>
    <row r="43" spans="2:23" s="160" customFormat="1" ht="15" customHeight="1">
      <c r="B43" s="205"/>
      <c r="C43" s="206"/>
      <c r="D43" s="207"/>
      <c r="M43" s="211"/>
      <c r="N43" s="221"/>
      <c r="O43" s="221"/>
      <c r="P43" s="221"/>
      <c r="Q43" s="221"/>
      <c r="R43" s="221"/>
      <c r="S43" s="222"/>
      <c r="T43" s="223"/>
      <c r="U43" s="171">
        <v>48</v>
      </c>
    </row>
    <row r="44" spans="2:23" s="160" customFormat="1" ht="15" customHeight="1">
      <c r="B44" s="205"/>
      <c r="C44" s="206"/>
      <c r="D44" s="207"/>
      <c r="M44" s="211"/>
      <c r="N44" s="225" t="s">
        <v>28</v>
      </c>
      <c r="O44" s="225"/>
      <c r="P44" s="226"/>
      <c r="Q44" s="226"/>
      <c r="R44" s="226"/>
      <c r="S44" s="227"/>
      <c r="T44" s="228"/>
      <c r="U44" s="171">
        <v>49</v>
      </c>
    </row>
    <row r="45" spans="2:23" s="160" customFormat="1" ht="15" customHeight="1">
      <c r="B45" s="205"/>
      <c r="C45" s="206"/>
      <c r="D45" s="207"/>
      <c r="M45" s="211"/>
      <c r="N45" s="229" t="s">
        <v>515</v>
      </c>
      <c r="O45" s="229"/>
      <c r="P45" s="229"/>
      <c r="Q45" s="229"/>
      <c r="R45" s="229"/>
      <c r="S45" s="230"/>
      <c r="T45" s="223"/>
      <c r="U45" s="171">
        <v>52</v>
      </c>
    </row>
    <row r="46" spans="2:23" s="160" customFormat="1">
      <c r="B46" s="205"/>
      <c r="C46" s="206"/>
      <c r="D46" s="207"/>
      <c r="M46" s="211"/>
      <c r="N46" s="229"/>
      <c r="O46" s="229"/>
      <c r="P46" s="229"/>
      <c r="Q46" s="229"/>
      <c r="R46" s="229"/>
      <c r="S46" s="230"/>
      <c r="T46" s="223"/>
      <c r="U46" s="171">
        <v>54</v>
      </c>
    </row>
    <row r="47" spans="2:23" s="160" customFormat="1">
      <c r="B47" s="205"/>
      <c r="C47" s="206"/>
      <c r="D47" s="207"/>
      <c r="M47" s="211"/>
      <c r="N47" s="229"/>
      <c r="O47" s="229"/>
      <c r="P47" s="229"/>
      <c r="Q47" s="229"/>
      <c r="R47" s="229"/>
      <c r="S47" s="230"/>
      <c r="T47" s="223"/>
      <c r="U47" s="171">
        <v>55</v>
      </c>
    </row>
    <row r="48" spans="2:23" s="160" customFormat="1">
      <c r="B48" s="205"/>
      <c r="C48" s="206"/>
      <c r="D48" s="207"/>
      <c r="M48" s="211"/>
      <c r="N48" s="229"/>
      <c r="O48" s="229"/>
      <c r="P48" s="229"/>
      <c r="Q48" s="229"/>
      <c r="R48" s="229"/>
      <c r="S48" s="230"/>
      <c r="T48" s="223"/>
      <c r="U48" s="171">
        <v>56</v>
      </c>
    </row>
    <row r="49" spans="2:21" s="160" customFormat="1" ht="15" customHeight="1">
      <c r="B49" s="205"/>
      <c r="C49" s="206"/>
      <c r="D49" s="207"/>
      <c r="M49" s="211"/>
      <c r="N49" s="231" t="s">
        <v>746</v>
      </c>
      <c r="O49" s="231"/>
      <c r="P49" s="231"/>
      <c r="Q49" s="231"/>
      <c r="R49" s="231"/>
      <c r="S49" s="232"/>
      <c r="T49" s="233"/>
      <c r="U49" s="171">
        <v>57</v>
      </c>
    </row>
    <row r="50" spans="2:21" s="160" customFormat="1">
      <c r="B50" s="205"/>
      <c r="C50" s="206"/>
      <c r="D50" s="207"/>
      <c r="M50" s="211"/>
      <c r="N50" s="231"/>
      <c r="O50" s="231"/>
      <c r="P50" s="231"/>
      <c r="Q50" s="231"/>
      <c r="R50" s="231"/>
      <c r="S50" s="232"/>
      <c r="T50" s="233"/>
      <c r="U50" s="171">
        <v>58</v>
      </c>
    </row>
    <row r="51" spans="2:21" s="160" customFormat="1">
      <c r="B51" s="205"/>
      <c r="C51" s="206"/>
      <c r="D51" s="207"/>
      <c r="M51" s="208"/>
      <c r="N51" s="234"/>
      <c r="O51" s="234"/>
      <c r="P51" s="234"/>
      <c r="Q51" s="234"/>
      <c r="R51" s="234"/>
      <c r="S51" s="235"/>
      <c r="T51" s="220"/>
      <c r="U51" s="171">
        <v>62</v>
      </c>
    </row>
    <row r="52" spans="2:21" s="160" customFormat="1">
      <c r="B52" s="205"/>
      <c r="C52" s="208"/>
      <c r="D52" s="236"/>
      <c r="E52" s="237"/>
      <c r="F52" s="237"/>
      <c r="G52" s="237"/>
      <c r="H52" s="237"/>
      <c r="I52" s="237"/>
      <c r="J52" s="237"/>
      <c r="K52" s="237"/>
      <c r="L52" s="237"/>
      <c r="M52" s="237"/>
      <c r="N52" s="238"/>
      <c r="O52" s="238"/>
      <c r="P52" s="238"/>
      <c r="Q52" s="238"/>
      <c r="R52" s="238"/>
      <c r="S52" s="239"/>
      <c r="T52" s="220"/>
      <c r="U52" s="171">
        <v>63</v>
      </c>
    </row>
    <row r="53" spans="2:21">
      <c r="B53" s="205"/>
      <c r="C53" s="213"/>
      <c r="D53" s="207"/>
      <c r="E53" s="160"/>
      <c r="F53" s="160"/>
      <c r="G53" s="160"/>
      <c r="H53" s="160"/>
      <c r="I53" s="160"/>
      <c r="J53" s="160"/>
      <c r="K53" s="160"/>
      <c r="L53" s="160"/>
      <c r="M53" s="208"/>
      <c r="N53" s="240"/>
      <c r="O53" s="240"/>
      <c r="P53" s="240"/>
      <c r="Q53" s="240"/>
      <c r="R53" s="240"/>
      <c r="S53" s="241"/>
      <c r="T53" s="242"/>
      <c r="U53" s="171">
        <v>64</v>
      </c>
    </row>
    <row r="54" spans="2:21">
      <c r="B54" s="209"/>
      <c r="C54" s="201"/>
      <c r="D54" s="210" t="s">
        <v>474</v>
      </c>
      <c r="M54" s="211"/>
      <c r="N54" s="212" t="s">
        <v>3</v>
      </c>
      <c r="O54" s="213"/>
      <c r="P54" s="213"/>
      <c r="Q54" s="213"/>
      <c r="R54" s="213"/>
      <c r="S54" s="214"/>
      <c r="T54" s="170"/>
      <c r="U54" s="171">
        <v>65</v>
      </c>
    </row>
    <row r="55" spans="2:21" ht="15" customHeight="1">
      <c r="C55" s="201"/>
      <c r="D55" s="243"/>
      <c r="M55" s="211"/>
      <c r="N55" s="244"/>
      <c r="O55" s="213"/>
      <c r="P55" s="213"/>
      <c r="Q55" s="213"/>
      <c r="R55" s="213"/>
      <c r="S55" s="214"/>
      <c r="T55" s="170"/>
      <c r="U55" s="171">
        <v>69</v>
      </c>
    </row>
    <row r="56" spans="2:21" ht="15" customHeight="1">
      <c r="C56" s="201"/>
      <c r="D56" s="245" t="s">
        <v>516</v>
      </c>
      <c r="E56" s="245"/>
      <c r="F56" s="245"/>
      <c r="G56" s="245"/>
      <c r="H56" s="245"/>
      <c r="I56" s="245"/>
      <c r="J56" s="245"/>
      <c r="K56" s="245"/>
      <c r="L56" s="246"/>
      <c r="M56" s="211"/>
      <c r="N56" s="218" t="s">
        <v>94</v>
      </c>
      <c r="O56" s="218"/>
      <c r="P56" s="218"/>
      <c r="Q56" s="218"/>
      <c r="R56" s="218"/>
      <c r="S56" s="219"/>
      <c r="T56" s="220"/>
      <c r="U56" s="171">
        <v>72</v>
      </c>
    </row>
    <row r="57" spans="2:21">
      <c r="C57" s="201"/>
      <c r="D57" s="245"/>
      <c r="E57" s="245"/>
      <c r="F57" s="245"/>
      <c r="G57" s="245"/>
      <c r="H57" s="245"/>
      <c r="I57" s="245"/>
      <c r="J57" s="245"/>
      <c r="K57" s="245"/>
      <c r="L57" s="246"/>
      <c r="M57" s="211"/>
      <c r="N57" s="247" t="s">
        <v>747</v>
      </c>
      <c r="O57" s="247"/>
      <c r="P57" s="247"/>
      <c r="Q57" s="247"/>
      <c r="R57" s="247"/>
      <c r="S57" s="248"/>
      <c r="T57" s="220"/>
      <c r="U57" s="171">
        <v>76</v>
      </c>
    </row>
    <row r="58" spans="2:21">
      <c r="C58" s="201"/>
      <c r="D58" s="245"/>
      <c r="E58" s="245"/>
      <c r="F58" s="245"/>
      <c r="G58" s="245"/>
      <c r="H58" s="245"/>
      <c r="I58" s="245"/>
      <c r="J58" s="245"/>
      <c r="K58" s="245"/>
      <c r="L58" s="246"/>
      <c r="M58" s="211"/>
      <c r="N58" s="247"/>
      <c r="O58" s="247"/>
      <c r="P58" s="247"/>
      <c r="Q58" s="247"/>
      <c r="R58" s="247"/>
      <c r="S58" s="248"/>
      <c r="T58" s="220"/>
      <c r="U58" s="171">
        <v>78</v>
      </c>
    </row>
    <row r="59" spans="2:21" ht="15" customHeight="1">
      <c r="C59" s="201"/>
      <c r="D59" s="245"/>
      <c r="E59" s="245"/>
      <c r="F59" s="245"/>
      <c r="G59" s="245"/>
      <c r="H59" s="245"/>
      <c r="I59" s="245"/>
      <c r="J59" s="245"/>
      <c r="K59" s="245"/>
      <c r="L59" s="246"/>
      <c r="M59" s="211"/>
      <c r="N59" s="249"/>
      <c r="O59" s="249"/>
      <c r="P59" s="249"/>
      <c r="Q59" s="249"/>
      <c r="R59" s="249"/>
      <c r="S59" s="250"/>
      <c r="T59" s="242"/>
      <c r="U59" s="171">
        <v>82</v>
      </c>
    </row>
    <row r="60" spans="2:21">
      <c r="B60" s="161"/>
      <c r="C60" s="201"/>
      <c r="D60" s="245"/>
      <c r="E60" s="245"/>
      <c r="F60" s="245"/>
      <c r="G60" s="245"/>
      <c r="H60" s="245"/>
      <c r="I60" s="245"/>
      <c r="J60" s="245"/>
      <c r="K60" s="245"/>
      <c r="L60" s="246"/>
      <c r="M60" s="211"/>
      <c r="N60" s="251" t="s">
        <v>517</v>
      </c>
      <c r="O60" s="251"/>
      <c r="P60" s="251"/>
      <c r="Q60" s="251"/>
      <c r="R60" s="251"/>
      <c r="S60" s="252"/>
      <c r="T60" s="253"/>
      <c r="U60" s="171">
        <v>84</v>
      </c>
    </row>
    <row r="61" spans="2:21">
      <c r="B61" s="254"/>
      <c r="C61" s="201"/>
      <c r="M61" s="211"/>
      <c r="N61" s="247" t="s">
        <v>748</v>
      </c>
      <c r="O61" s="247"/>
      <c r="P61" s="247"/>
      <c r="Q61" s="247"/>
      <c r="R61" s="247"/>
      <c r="S61" s="248"/>
      <c r="T61" s="220"/>
      <c r="U61" s="171">
        <v>86</v>
      </c>
    </row>
    <row r="62" spans="2:21" ht="15" customHeight="1">
      <c r="C62" s="201"/>
      <c r="D62" s="255"/>
      <c r="M62" s="211"/>
      <c r="N62" s="247"/>
      <c r="O62" s="247"/>
      <c r="P62" s="247"/>
      <c r="Q62" s="247"/>
      <c r="R62" s="247"/>
      <c r="S62" s="248"/>
      <c r="T62" s="220"/>
      <c r="U62" s="171">
        <v>88</v>
      </c>
    </row>
    <row r="63" spans="2:21">
      <c r="C63" s="201"/>
      <c r="D63" s="256"/>
      <c r="M63" s="211"/>
      <c r="N63" s="249"/>
      <c r="O63" s="249"/>
      <c r="P63" s="249"/>
      <c r="Q63" s="249"/>
      <c r="R63" s="249"/>
      <c r="S63" s="250"/>
      <c r="T63" s="242"/>
      <c r="U63" s="171">
        <v>90</v>
      </c>
    </row>
    <row r="64" spans="2:21">
      <c r="C64" s="201"/>
      <c r="D64" s="256"/>
      <c r="M64" s="211"/>
      <c r="N64" s="247" t="s">
        <v>749</v>
      </c>
      <c r="O64" s="247"/>
      <c r="P64" s="247"/>
      <c r="Q64" s="247"/>
      <c r="R64" s="247"/>
      <c r="S64" s="248"/>
      <c r="T64" s="220"/>
      <c r="U64" s="171">
        <v>91</v>
      </c>
    </row>
    <row r="65" spans="2:21" ht="15" customHeight="1">
      <c r="C65" s="201"/>
      <c r="D65" s="256"/>
      <c r="M65" s="211"/>
      <c r="N65" s="247"/>
      <c r="O65" s="247"/>
      <c r="P65" s="247"/>
      <c r="Q65" s="247"/>
      <c r="R65" s="247"/>
      <c r="S65" s="248"/>
      <c r="T65" s="220"/>
      <c r="U65" s="171">
        <v>92</v>
      </c>
    </row>
    <row r="66" spans="2:21">
      <c r="C66" s="213"/>
      <c r="M66" s="208"/>
      <c r="N66" s="249"/>
      <c r="O66" s="249"/>
      <c r="P66" s="249"/>
      <c r="Q66" s="249"/>
      <c r="R66" s="249"/>
      <c r="S66" s="250"/>
      <c r="T66" s="242"/>
      <c r="U66" s="171">
        <v>93</v>
      </c>
    </row>
    <row r="67" spans="2:21">
      <c r="C67" s="213"/>
      <c r="D67" s="257"/>
      <c r="M67" s="208"/>
      <c r="N67" s="249"/>
      <c r="O67" s="249"/>
      <c r="P67" s="249"/>
      <c r="Q67" s="249"/>
      <c r="R67" s="249"/>
      <c r="S67" s="250"/>
      <c r="T67" s="242"/>
      <c r="U67" s="171">
        <v>94</v>
      </c>
    </row>
    <row r="68" spans="2:21">
      <c r="C68" s="213"/>
      <c r="N68" s="244"/>
      <c r="O68" s="213"/>
      <c r="P68" s="213"/>
      <c r="Q68" s="213"/>
      <c r="R68" s="213"/>
      <c r="S68" s="214"/>
      <c r="T68" s="170"/>
      <c r="U68" s="171">
        <v>97</v>
      </c>
    </row>
    <row r="69" spans="2:21">
      <c r="C69" s="213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9"/>
      <c r="T69" s="170"/>
      <c r="U69" s="171">
        <v>99</v>
      </c>
    </row>
    <row r="70" spans="2:21">
      <c r="B70" s="209"/>
      <c r="C70" s="201"/>
      <c r="D70" s="210" t="s">
        <v>475</v>
      </c>
      <c r="M70" s="211"/>
      <c r="N70" s="212" t="s">
        <v>3</v>
      </c>
      <c r="O70" s="244"/>
      <c r="P70" s="244"/>
      <c r="Q70" s="244"/>
      <c r="R70" s="244"/>
      <c r="S70" s="260"/>
      <c r="T70" s="178"/>
      <c r="U70" s="171">
        <v>101</v>
      </c>
    </row>
    <row r="71" spans="2:21" ht="15" customHeight="1">
      <c r="C71" s="201"/>
      <c r="D71" s="261"/>
      <c r="M71" s="211"/>
      <c r="N71" s="244"/>
      <c r="O71" s="244"/>
      <c r="P71" s="244"/>
      <c r="Q71" s="244"/>
      <c r="R71" s="244"/>
      <c r="S71" s="260"/>
      <c r="T71" s="178"/>
      <c r="U71" s="171">
        <v>102</v>
      </c>
    </row>
    <row r="72" spans="2:21" ht="15" customHeight="1">
      <c r="C72" s="201"/>
      <c r="D72" s="245" t="s">
        <v>518</v>
      </c>
      <c r="E72" s="245"/>
      <c r="F72" s="245"/>
      <c r="G72" s="245"/>
      <c r="H72" s="245"/>
      <c r="I72" s="245"/>
      <c r="J72" s="245"/>
      <c r="K72" s="245"/>
      <c r="L72" s="246"/>
      <c r="M72" s="211"/>
      <c r="N72" s="218" t="s">
        <v>94</v>
      </c>
      <c r="O72" s="218"/>
      <c r="P72" s="218"/>
      <c r="Q72" s="218"/>
      <c r="R72" s="218"/>
      <c r="S72" s="219"/>
      <c r="T72" s="220"/>
      <c r="U72" s="171">
        <v>104</v>
      </c>
    </row>
    <row r="73" spans="2:21">
      <c r="C73" s="201"/>
      <c r="D73" s="245"/>
      <c r="E73" s="245"/>
      <c r="F73" s="245"/>
      <c r="G73" s="245"/>
      <c r="H73" s="245"/>
      <c r="I73" s="245"/>
      <c r="J73" s="245"/>
      <c r="K73" s="245"/>
      <c r="L73" s="246"/>
      <c r="M73" s="211"/>
      <c r="N73" s="247" t="s">
        <v>750</v>
      </c>
      <c r="O73" s="247"/>
      <c r="P73" s="247"/>
      <c r="Q73" s="247"/>
      <c r="R73" s="247"/>
      <c r="S73" s="248"/>
      <c r="T73" s="220"/>
      <c r="U73" s="171">
        <v>107</v>
      </c>
    </row>
    <row r="74" spans="2:21">
      <c r="C74" s="201"/>
      <c r="D74" s="245"/>
      <c r="E74" s="245"/>
      <c r="F74" s="245"/>
      <c r="G74" s="245"/>
      <c r="H74" s="245"/>
      <c r="I74" s="245"/>
      <c r="J74" s="245"/>
      <c r="K74" s="245"/>
      <c r="L74" s="246"/>
      <c r="M74" s="211"/>
      <c r="N74" s="247"/>
      <c r="O74" s="247"/>
      <c r="P74" s="247"/>
      <c r="Q74" s="247"/>
      <c r="R74" s="247"/>
      <c r="S74" s="248"/>
      <c r="T74" s="220"/>
      <c r="U74" s="171">
        <v>108</v>
      </c>
    </row>
    <row r="75" spans="2:21" ht="15" customHeight="1">
      <c r="C75" s="201"/>
      <c r="D75" s="245"/>
      <c r="E75" s="245"/>
      <c r="F75" s="245"/>
      <c r="G75" s="245"/>
      <c r="H75" s="245"/>
      <c r="I75" s="245"/>
      <c r="J75" s="245"/>
      <c r="K75" s="245"/>
      <c r="L75" s="246"/>
      <c r="M75" s="211"/>
      <c r="N75" s="249"/>
      <c r="O75" s="249"/>
      <c r="P75" s="249"/>
      <c r="Q75" s="249"/>
      <c r="R75" s="249"/>
      <c r="S75" s="250"/>
      <c r="T75" s="242"/>
      <c r="U75" s="171">
        <v>111</v>
      </c>
    </row>
    <row r="76" spans="2:21">
      <c r="C76" s="201"/>
      <c r="D76" s="255"/>
      <c r="M76" s="211"/>
      <c r="N76" s="251" t="s">
        <v>517</v>
      </c>
      <c r="O76" s="251"/>
      <c r="P76" s="251"/>
      <c r="Q76" s="251"/>
      <c r="R76" s="251"/>
      <c r="S76" s="252"/>
      <c r="T76" s="253"/>
      <c r="U76" s="171">
        <v>112</v>
      </c>
    </row>
    <row r="77" spans="2:21">
      <c r="C77" s="201"/>
      <c r="D77" s="256"/>
      <c r="M77" s="211"/>
      <c r="N77" s="247" t="s">
        <v>751</v>
      </c>
      <c r="O77" s="247"/>
      <c r="P77" s="247"/>
      <c r="Q77" s="247"/>
      <c r="R77" s="247"/>
      <c r="S77" s="248"/>
      <c r="T77" s="220"/>
      <c r="U77" s="171">
        <v>115</v>
      </c>
    </row>
    <row r="78" spans="2:21" ht="15" customHeight="1">
      <c r="C78" s="201"/>
      <c r="D78" s="256"/>
      <c r="M78" s="211"/>
      <c r="N78" s="247"/>
      <c r="O78" s="247"/>
      <c r="P78" s="247"/>
      <c r="Q78" s="247"/>
      <c r="R78" s="247"/>
      <c r="S78" s="248"/>
      <c r="T78" s="220"/>
      <c r="U78" s="171">
        <v>116</v>
      </c>
    </row>
    <row r="79" spans="2:21">
      <c r="C79" s="201"/>
      <c r="D79" s="256"/>
      <c r="M79" s="211"/>
      <c r="N79" s="249"/>
      <c r="O79" s="249"/>
      <c r="P79" s="249"/>
      <c r="Q79" s="249"/>
      <c r="R79" s="249"/>
      <c r="S79" s="250"/>
      <c r="T79" s="242"/>
      <c r="U79" s="171">
        <v>117</v>
      </c>
    </row>
    <row r="80" spans="2:21">
      <c r="C80" s="201"/>
      <c r="D80" s="256"/>
      <c r="M80" s="211"/>
      <c r="N80" s="247" t="s">
        <v>752</v>
      </c>
      <c r="O80" s="247"/>
      <c r="P80" s="247"/>
      <c r="Q80" s="247"/>
      <c r="R80" s="247"/>
      <c r="S80" s="248"/>
      <c r="T80" s="220"/>
      <c r="U80" s="171">
        <v>120</v>
      </c>
    </row>
    <row r="81" spans="2:21" ht="15" customHeight="1">
      <c r="C81" s="201"/>
      <c r="D81" s="257"/>
      <c r="M81" s="211"/>
      <c r="N81" s="247"/>
      <c r="O81" s="247"/>
      <c r="P81" s="247"/>
      <c r="Q81" s="247"/>
      <c r="R81" s="247"/>
      <c r="S81" s="248"/>
      <c r="T81" s="220"/>
      <c r="U81" s="171">
        <v>125</v>
      </c>
    </row>
    <row r="82" spans="2:21">
      <c r="C82" s="201"/>
      <c r="D82" s="262"/>
      <c r="M82" s="208"/>
      <c r="N82" s="249"/>
      <c r="O82" s="249"/>
      <c r="P82" s="249"/>
      <c r="Q82" s="249"/>
      <c r="R82" s="249"/>
      <c r="S82" s="250"/>
      <c r="T82" s="242"/>
      <c r="U82" s="171">
        <v>127</v>
      </c>
    </row>
    <row r="83" spans="2:21">
      <c r="C83" s="213"/>
      <c r="D83" s="262"/>
      <c r="M83" s="208"/>
      <c r="N83" s="263"/>
      <c r="O83" s="263"/>
      <c r="P83" s="263"/>
      <c r="Q83" s="263"/>
      <c r="R83" s="263"/>
      <c r="S83" s="264"/>
      <c r="T83" s="220"/>
      <c r="U83" s="171">
        <v>130</v>
      </c>
    </row>
    <row r="84" spans="2:21"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65"/>
      <c r="O84" s="265"/>
      <c r="P84" s="265"/>
      <c r="Q84" s="265"/>
      <c r="R84" s="265"/>
      <c r="S84" s="266"/>
      <c r="T84" s="178"/>
      <c r="U84" s="171">
        <v>132</v>
      </c>
    </row>
    <row r="85" spans="2:21">
      <c r="B85" s="209"/>
      <c r="C85" s="201"/>
      <c r="D85" s="210" t="s">
        <v>519</v>
      </c>
      <c r="M85" s="211"/>
      <c r="N85" s="212" t="s">
        <v>3</v>
      </c>
      <c r="O85" s="244"/>
      <c r="P85" s="244"/>
      <c r="Q85" s="244"/>
      <c r="R85" s="244"/>
      <c r="S85" s="260"/>
      <c r="T85" s="178"/>
      <c r="U85" s="171">
        <v>138</v>
      </c>
    </row>
    <row r="86" spans="2:21" ht="15" customHeight="1">
      <c r="C86" s="201"/>
      <c r="D86" s="261"/>
      <c r="M86" s="211"/>
      <c r="N86" s="244"/>
      <c r="O86" s="244"/>
      <c r="P86" s="244"/>
      <c r="Q86" s="244"/>
      <c r="R86" s="244"/>
      <c r="S86" s="260"/>
      <c r="T86" s="178"/>
      <c r="U86" s="171">
        <v>139</v>
      </c>
    </row>
    <row r="87" spans="2:21" ht="15" customHeight="1">
      <c r="C87" s="201"/>
      <c r="D87" s="255" t="s">
        <v>520</v>
      </c>
      <c r="M87" s="211"/>
      <c r="N87" s="218" t="s">
        <v>94</v>
      </c>
      <c r="O87" s="218"/>
      <c r="P87" s="218"/>
      <c r="Q87" s="218"/>
      <c r="R87" s="218"/>
      <c r="S87" s="219"/>
      <c r="T87" s="220"/>
      <c r="U87" s="171">
        <v>140</v>
      </c>
    </row>
    <row r="88" spans="2:21">
      <c r="C88" s="201"/>
      <c r="M88" s="211"/>
      <c r="N88" s="247" t="s">
        <v>753</v>
      </c>
      <c r="O88" s="247"/>
      <c r="P88" s="247"/>
      <c r="Q88" s="247"/>
      <c r="R88" s="247"/>
      <c r="S88" s="248"/>
      <c r="T88" s="220"/>
      <c r="U88" s="171">
        <v>141</v>
      </c>
    </row>
    <row r="89" spans="2:21">
      <c r="C89" s="201"/>
      <c r="D89" s="255"/>
      <c r="M89" s="211"/>
      <c r="N89" s="247"/>
      <c r="O89" s="247"/>
      <c r="P89" s="247"/>
      <c r="Q89" s="247"/>
      <c r="R89" s="247"/>
      <c r="S89" s="248"/>
      <c r="T89" s="220"/>
      <c r="U89" s="171">
        <v>142</v>
      </c>
    </row>
    <row r="90" spans="2:21">
      <c r="C90" s="201"/>
      <c r="D90" s="256"/>
      <c r="M90" s="211"/>
      <c r="N90" s="267"/>
      <c r="O90" s="267"/>
      <c r="P90" s="267"/>
      <c r="Q90" s="267"/>
      <c r="R90" s="267"/>
      <c r="S90" s="268"/>
      <c r="T90" s="269"/>
      <c r="U90" s="171">
        <v>145</v>
      </c>
    </row>
    <row r="91" spans="2:21">
      <c r="C91" s="201"/>
      <c r="D91" s="256"/>
      <c r="M91" s="211"/>
      <c r="N91" s="251" t="s">
        <v>110</v>
      </c>
      <c r="O91" s="251"/>
      <c r="P91" s="251"/>
      <c r="Q91" s="251"/>
      <c r="R91" s="251"/>
      <c r="S91" s="252"/>
      <c r="T91" s="253"/>
      <c r="U91" s="171">
        <v>146</v>
      </c>
    </row>
    <row r="92" spans="2:21" ht="15" customHeight="1">
      <c r="C92" s="201"/>
      <c r="D92" s="256"/>
      <c r="M92" s="211"/>
      <c r="N92" s="221" t="s">
        <v>754</v>
      </c>
      <c r="O92" s="221"/>
      <c r="P92" s="221"/>
      <c r="Q92" s="221"/>
      <c r="R92" s="221"/>
      <c r="S92" s="222"/>
      <c r="T92" s="223"/>
      <c r="U92" s="171">
        <v>147</v>
      </c>
    </row>
    <row r="93" spans="2:21" ht="15" customHeight="1">
      <c r="C93" s="201"/>
      <c r="D93" s="256"/>
      <c r="M93" s="211"/>
      <c r="N93" s="221"/>
      <c r="O93" s="221"/>
      <c r="P93" s="221"/>
      <c r="Q93" s="221"/>
      <c r="R93" s="221"/>
      <c r="S93" s="222"/>
      <c r="T93" s="223"/>
      <c r="U93" s="171">
        <v>148</v>
      </c>
    </row>
    <row r="94" spans="2:21">
      <c r="C94" s="201"/>
      <c r="D94" s="270"/>
      <c r="M94" s="211"/>
      <c r="N94" s="221"/>
      <c r="O94" s="221"/>
      <c r="P94" s="221"/>
      <c r="Q94" s="221"/>
      <c r="R94" s="221"/>
      <c r="S94" s="222"/>
      <c r="T94" s="223"/>
      <c r="U94" s="171">
        <v>150</v>
      </c>
    </row>
    <row r="95" spans="2:21" ht="15" customHeight="1">
      <c r="C95" s="201"/>
      <c r="M95" s="211"/>
      <c r="N95" s="221"/>
      <c r="O95" s="221"/>
      <c r="P95" s="221"/>
      <c r="Q95" s="221"/>
      <c r="R95" s="221"/>
      <c r="S95" s="222"/>
      <c r="T95" s="223"/>
      <c r="U95" s="171">
        <v>151</v>
      </c>
    </row>
    <row r="96" spans="2:21" ht="15" customHeight="1">
      <c r="C96" s="201"/>
      <c r="M96" s="211"/>
      <c r="N96" s="251" t="s">
        <v>521</v>
      </c>
      <c r="O96" s="251"/>
      <c r="P96" s="251"/>
      <c r="Q96" s="251"/>
      <c r="R96" s="251"/>
      <c r="S96" s="252"/>
      <c r="T96" s="253"/>
      <c r="U96" s="171">
        <v>152</v>
      </c>
    </row>
    <row r="97" spans="2:21" ht="15" customHeight="1">
      <c r="C97" s="201"/>
      <c r="M97" s="211"/>
      <c r="N97" s="221" t="s">
        <v>755</v>
      </c>
      <c r="O97" s="221"/>
      <c r="P97" s="221"/>
      <c r="Q97" s="221"/>
      <c r="R97" s="221"/>
      <c r="S97" s="222"/>
      <c r="T97" s="223"/>
      <c r="U97" s="171">
        <v>153</v>
      </c>
    </row>
    <row r="98" spans="2:21" ht="15" customHeight="1">
      <c r="C98" s="201"/>
      <c r="M98" s="211"/>
      <c r="N98" s="221"/>
      <c r="O98" s="221"/>
      <c r="P98" s="221"/>
      <c r="Q98" s="221"/>
      <c r="R98" s="221"/>
      <c r="S98" s="222"/>
      <c r="T98" s="223"/>
      <c r="U98" s="171">
        <v>155</v>
      </c>
    </row>
    <row r="99" spans="2:21" ht="15" customHeight="1">
      <c r="C99" s="201"/>
      <c r="M99" s="211"/>
      <c r="N99" s="271"/>
      <c r="O99" s="271"/>
      <c r="P99" s="271"/>
      <c r="Q99" s="271"/>
      <c r="R99" s="271"/>
      <c r="S99" s="272"/>
      <c r="T99" s="273"/>
      <c r="U99" s="171">
        <v>156</v>
      </c>
    </row>
    <row r="100" spans="2:21" ht="15" customHeight="1">
      <c r="C100" s="201"/>
      <c r="M100" s="211"/>
      <c r="N100" s="274" t="s">
        <v>109</v>
      </c>
      <c r="O100" s="274"/>
      <c r="P100" s="274"/>
      <c r="Q100" s="274"/>
      <c r="R100" s="274"/>
      <c r="S100" s="275"/>
      <c r="T100" s="276"/>
      <c r="U100" s="171">
        <v>157</v>
      </c>
    </row>
    <row r="101" spans="2:21" ht="15" customHeight="1">
      <c r="C101" s="201"/>
      <c r="M101" s="211"/>
      <c r="N101" s="221" t="s">
        <v>756</v>
      </c>
      <c r="O101" s="277"/>
      <c r="P101" s="277"/>
      <c r="Q101" s="277"/>
      <c r="R101" s="277"/>
      <c r="S101" s="278"/>
      <c r="T101" s="279"/>
      <c r="U101" s="171">
        <v>158</v>
      </c>
    </row>
    <row r="102" spans="2:21" ht="15" customHeight="1">
      <c r="C102" s="201"/>
      <c r="D102" s="270"/>
      <c r="M102" s="211"/>
      <c r="N102" s="277"/>
      <c r="O102" s="277"/>
      <c r="P102" s="277"/>
      <c r="Q102" s="277"/>
      <c r="R102" s="277"/>
      <c r="S102" s="278"/>
      <c r="T102" s="279"/>
      <c r="U102" s="171">
        <v>160</v>
      </c>
    </row>
    <row r="103" spans="2:21" ht="15" customHeight="1">
      <c r="C103" s="201"/>
      <c r="D103" s="270"/>
      <c r="M103" s="211"/>
      <c r="N103" s="277"/>
      <c r="O103" s="277"/>
      <c r="P103" s="277"/>
      <c r="Q103" s="277"/>
      <c r="R103" s="277"/>
      <c r="S103" s="278"/>
      <c r="T103" s="279"/>
      <c r="U103" s="171">
        <v>164</v>
      </c>
    </row>
    <row r="104" spans="2:21" ht="15" customHeight="1">
      <c r="C104" s="201"/>
      <c r="D104" s="270"/>
      <c r="M104" s="208"/>
      <c r="N104" s="263"/>
      <c r="O104" s="263"/>
      <c r="P104" s="263"/>
      <c r="Q104" s="263"/>
      <c r="R104" s="263"/>
      <c r="S104" s="264"/>
      <c r="T104" s="220"/>
      <c r="U104" s="171">
        <v>165</v>
      </c>
    </row>
    <row r="105" spans="2:21" ht="15" customHeight="1">
      <c r="C105" s="213"/>
      <c r="D105" s="270"/>
      <c r="M105" s="208"/>
      <c r="N105" s="263"/>
      <c r="O105" s="263"/>
      <c r="P105" s="263"/>
      <c r="Q105" s="263"/>
      <c r="R105" s="263"/>
      <c r="S105" s="264"/>
      <c r="T105" s="220"/>
      <c r="U105" s="171">
        <v>171</v>
      </c>
    </row>
    <row r="106" spans="2:21"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65"/>
      <c r="O106" s="265"/>
      <c r="P106" s="265"/>
      <c r="Q106" s="265"/>
      <c r="R106" s="265"/>
      <c r="S106" s="266"/>
      <c r="T106" s="178"/>
      <c r="U106" s="171">
        <v>172</v>
      </c>
    </row>
    <row r="107" spans="2:21">
      <c r="B107" s="209"/>
      <c r="C107" s="201"/>
      <c r="D107" s="210" t="s">
        <v>477</v>
      </c>
      <c r="M107" s="211"/>
      <c r="N107" s="212" t="s">
        <v>3</v>
      </c>
      <c r="O107" s="244"/>
      <c r="P107" s="244"/>
      <c r="Q107" s="244"/>
      <c r="R107" s="244"/>
      <c r="S107" s="260"/>
      <c r="T107" s="178"/>
      <c r="U107" s="171">
        <v>173</v>
      </c>
    </row>
    <row r="108" spans="2:21" ht="15" customHeight="1">
      <c r="C108" s="201"/>
      <c r="D108" s="261"/>
      <c r="M108" s="211"/>
      <c r="N108" s="244"/>
      <c r="O108" s="244"/>
      <c r="P108" s="244"/>
      <c r="Q108" s="244"/>
      <c r="R108" s="244"/>
      <c r="S108" s="260"/>
      <c r="T108" s="178"/>
      <c r="U108" s="171">
        <v>174</v>
      </c>
    </row>
    <row r="109" spans="2:21" ht="15" customHeight="1">
      <c r="C109" s="201"/>
      <c r="D109" s="280" t="s">
        <v>40</v>
      </c>
      <c r="E109" s="280"/>
      <c r="F109" s="280"/>
      <c r="G109" s="280"/>
      <c r="H109" s="280"/>
      <c r="I109" s="280"/>
      <c r="J109" s="280"/>
      <c r="K109" s="280"/>
      <c r="L109" s="281"/>
      <c r="M109" s="211"/>
      <c r="N109" s="282" t="s">
        <v>525</v>
      </c>
      <c r="O109" s="282"/>
      <c r="P109" s="282"/>
      <c r="Q109" s="282"/>
      <c r="R109" s="282"/>
      <c r="S109" s="283"/>
      <c r="T109" s="223"/>
      <c r="U109" s="171">
        <v>175</v>
      </c>
    </row>
    <row r="110" spans="2:21" ht="15" customHeight="1">
      <c r="C110" s="201"/>
      <c r="D110" s="284"/>
      <c r="M110" s="211"/>
      <c r="N110" s="221" t="s">
        <v>865</v>
      </c>
      <c r="O110" s="221"/>
      <c r="P110" s="221"/>
      <c r="Q110" s="221"/>
      <c r="R110" s="221"/>
      <c r="S110" s="222"/>
      <c r="T110" s="223"/>
      <c r="U110" s="171">
        <v>176</v>
      </c>
    </row>
    <row r="111" spans="2:21" ht="15" customHeight="1">
      <c r="C111" s="201"/>
      <c r="D111" s="285"/>
      <c r="M111" s="211"/>
      <c r="N111" s="221"/>
      <c r="O111" s="221"/>
      <c r="P111" s="221"/>
      <c r="Q111" s="221"/>
      <c r="R111" s="221"/>
      <c r="S111" s="222"/>
      <c r="T111" s="223"/>
      <c r="U111" s="171">
        <v>177</v>
      </c>
    </row>
    <row r="112" spans="2:21" ht="15" customHeight="1">
      <c r="C112" s="201"/>
      <c r="D112" s="286"/>
      <c r="M112" s="211"/>
      <c r="N112" s="221"/>
      <c r="O112" s="221"/>
      <c r="P112" s="221"/>
      <c r="Q112" s="221"/>
      <c r="R112" s="221"/>
      <c r="S112" s="222"/>
      <c r="T112" s="223"/>
      <c r="U112" s="171">
        <v>179</v>
      </c>
    </row>
    <row r="113" spans="3:21" ht="15" customHeight="1">
      <c r="C113" s="201"/>
      <c r="D113" s="255" t="s">
        <v>522</v>
      </c>
      <c r="M113" s="211"/>
      <c r="N113" s="221" t="s">
        <v>526</v>
      </c>
      <c r="O113" s="221"/>
      <c r="P113" s="221"/>
      <c r="Q113" s="221"/>
      <c r="R113" s="221"/>
      <c r="S113" s="222"/>
      <c r="T113" s="223"/>
      <c r="U113" s="171">
        <v>180</v>
      </c>
    </row>
    <row r="114" spans="3:21" ht="15" customHeight="1">
      <c r="C114" s="201"/>
      <c r="D114" s="256"/>
      <c r="M114" s="211"/>
      <c r="N114" s="221"/>
      <c r="O114" s="221"/>
      <c r="P114" s="221"/>
      <c r="Q114" s="221"/>
      <c r="R114" s="221"/>
      <c r="S114" s="222"/>
      <c r="T114" s="223"/>
      <c r="U114" s="171">
        <v>181</v>
      </c>
    </row>
    <row r="115" spans="3:21">
      <c r="C115" s="201"/>
      <c r="D115" s="256"/>
      <c r="M115" s="211"/>
      <c r="N115" s="221"/>
      <c r="O115" s="221"/>
      <c r="P115" s="221"/>
      <c r="Q115" s="221"/>
      <c r="R115" s="221"/>
      <c r="S115" s="222"/>
      <c r="T115" s="223"/>
      <c r="U115" s="171">
        <v>182</v>
      </c>
    </row>
    <row r="116" spans="3:21" ht="15" customHeight="1">
      <c r="C116" s="201"/>
      <c r="D116" s="256"/>
      <c r="M116" s="211"/>
      <c r="N116" s="221"/>
      <c r="O116" s="221"/>
      <c r="P116" s="221"/>
      <c r="Q116" s="221"/>
      <c r="R116" s="221"/>
      <c r="S116" s="222"/>
      <c r="T116" s="223"/>
      <c r="U116" s="171">
        <v>183</v>
      </c>
    </row>
    <row r="117" spans="3:21" ht="15" customHeight="1">
      <c r="C117" s="201"/>
      <c r="D117" s="256"/>
      <c r="M117" s="211"/>
      <c r="N117" s="221"/>
      <c r="O117" s="221"/>
      <c r="P117" s="221"/>
      <c r="Q117" s="221"/>
      <c r="R117" s="221"/>
      <c r="S117" s="222"/>
      <c r="T117" s="223"/>
      <c r="U117" s="171">
        <v>186</v>
      </c>
    </row>
    <row r="118" spans="3:21" ht="15" customHeight="1">
      <c r="C118" s="201"/>
      <c r="D118" s="287" t="s">
        <v>523</v>
      </c>
      <c r="M118" s="211"/>
      <c r="N118" s="288" t="s">
        <v>866</v>
      </c>
      <c r="O118" s="288"/>
      <c r="P118" s="288"/>
      <c r="Q118" s="288"/>
      <c r="R118" s="288"/>
      <c r="S118" s="289"/>
      <c r="T118" s="290"/>
      <c r="U118" s="171">
        <v>187</v>
      </c>
    </row>
    <row r="119" spans="3:21" ht="15" customHeight="1">
      <c r="C119" s="201"/>
      <c r="M119" s="211"/>
      <c r="N119" s="288"/>
      <c r="O119" s="288"/>
      <c r="P119" s="288"/>
      <c r="Q119" s="288"/>
      <c r="R119" s="288"/>
      <c r="S119" s="289"/>
      <c r="T119" s="290"/>
      <c r="U119" s="171">
        <v>190</v>
      </c>
    </row>
    <row r="120" spans="3:21" ht="15" customHeight="1">
      <c r="C120" s="201"/>
      <c r="M120" s="211"/>
      <c r="N120" s="288"/>
      <c r="O120" s="288"/>
      <c r="P120" s="288"/>
      <c r="Q120" s="288"/>
      <c r="R120" s="288"/>
      <c r="S120" s="289"/>
      <c r="T120" s="290"/>
      <c r="U120" s="171">
        <v>192</v>
      </c>
    </row>
    <row r="121" spans="3:21">
      <c r="C121" s="201"/>
      <c r="M121" s="211"/>
      <c r="N121" s="288"/>
      <c r="O121" s="288"/>
      <c r="P121" s="288"/>
      <c r="Q121" s="288"/>
      <c r="R121" s="288"/>
      <c r="S121" s="289"/>
      <c r="T121" s="290"/>
      <c r="U121" s="171">
        <v>193</v>
      </c>
    </row>
    <row r="122" spans="3:21" ht="15" customHeight="1">
      <c r="C122" s="201"/>
      <c r="M122" s="211"/>
      <c r="N122" s="291" t="s">
        <v>91</v>
      </c>
      <c r="O122" s="291"/>
      <c r="P122" s="291"/>
      <c r="Q122" s="291"/>
      <c r="R122" s="291"/>
      <c r="S122" s="292"/>
      <c r="T122" s="223"/>
      <c r="U122" s="171">
        <v>198</v>
      </c>
    </row>
    <row r="123" spans="3:21" ht="15" customHeight="1">
      <c r="C123" s="201"/>
      <c r="D123" s="287" t="s">
        <v>524</v>
      </c>
      <c r="M123" s="211"/>
      <c r="N123" s="291"/>
      <c r="O123" s="291"/>
      <c r="P123" s="291"/>
      <c r="Q123" s="291"/>
      <c r="R123" s="291"/>
      <c r="S123" s="292"/>
      <c r="T123" s="223"/>
      <c r="U123" s="171">
        <v>200</v>
      </c>
    </row>
    <row r="124" spans="3:21" ht="15" customHeight="1">
      <c r="C124" s="201"/>
      <c r="M124" s="211"/>
      <c r="N124" s="291"/>
      <c r="O124" s="291"/>
      <c r="P124" s="291"/>
      <c r="Q124" s="291"/>
      <c r="R124" s="291"/>
      <c r="S124" s="292"/>
      <c r="T124" s="223"/>
      <c r="U124" s="171">
        <v>205</v>
      </c>
    </row>
    <row r="125" spans="3:21" ht="15" customHeight="1">
      <c r="C125" s="201"/>
      <c r="M125" s="211"/>
      <c r="N125" s="293" t="s">
        <v>867</v>
      </c>
      <c r="O125" s="293"/>
      <c r="P125" s="293"/>
      <c r="Q125" s="293"/>
      <c r="R125" s="293"/>
      <c r="S125" s="294"/>
      <c r="T125" s="295"/>
      <c r="U125" s="171">
        <v>207</v>
      </c>
    </row>
    <row r="126" spans="3:21" ht="15" customHeight="1">
      <c r="C126" s="201"/>
      <c r="M126" s="211"/>
      <c r="N126" s="296" t="s">
        <v>757</v>
      </c>
      <c r="O126" s="296"/>
      <c r="P126" s="296"/>
      <c r="Q126" s="296"/>
      <c r="R126" s="296"/>
      <c r="S126" s="297"/>
      <c r="T126" s="233"/>
      <c r="U126" s="171">
        <v>210</v>
      </c>
    </row>
    <row r="127" spans="3:21">
      <c r="C127" s="201"/>
      <c r="M127" s="211"/>
      <c r="N127" s="296"/>
      <c r="O127" s="296"/>
      <c r="P127" s="296"/>
      <c r="Q127" s="296"/>
      <c r="R127" s="296"/>
      <c r="S127" s="297"/>
      <c r="T127" s="233"/>
      <c r="U127" s="171">
        <v>217</v>
      </c>
    </row>
    <row r="128" spans="3:21">
      <c r="C128" s="201"/>
      <c r="M128" s="208"/>
      <c r="N128" s="298"/>
      <c r="O128" s="298"/>
      <c r="P128" s="298"/>
      <c r="Q128" s="298"/>
      <c r="R128" s="298"/>
      <c r="S128" s="299"/>
      <c r="T128" s="269"/>
      <c r="U128" s="171">
        <v>220</v>
      </c>
    </row>
    <row r="129" spans="2:21">
      <c r="N129" s="244"/>
      <c r="O129" s="300"/>
      <c r="P129" s="300"/>
      <c r="Q129" s="300"/>
      <c r="R129" s="300"/>
      <c r="S129" s="301"/>
      <c r="T129" s="197"/>
      <c r="U129" s="171">
        <v>221</v>
      </c>
    </row>
    <row r="130" spans="2:21"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65"/>
      <c r="O130" s="302"/>
      <c r="P130" s="302"/>
      <c r="Q130" s="302"/>
      <c r="R130" s="302"/>
      <c r="S130" s="303"/>
      <c r="T130" s="197"/>
      <c r="U130" s="171">
        <v>227</v>
      </c>
    </row>
    <row r="131" spans="2:21">
      <c r="B131" s="209"/>
      <c r="C131" s="201"/>
      <c r="D131" s="210" t="s">
        <v>42</v>
      </c>
      <c r="M131" s="211"/>
      <c r="N131" s="212" t="s">
        <v>3</v>
      </c>
      <c r="O131" s="244"/>
      <c r="P131" s="244"/>
      <c r="Q131" s="244"/>
      <c r="R131" s="244"/>
      <c r="S131" s="260"/>
      <c r="T131" s="178"/>
      <c r="U131" s="171">
        <v>231</v>
      </c>
    </row>
    <row r="132" spans="2:21" ht="15" customHeight="1">
      <c r="C132" s="201"/>
      <c r="D132" s="261"/>
      <c r="M132" s="211"/>
      <c r="N132" s="244"/>
      <c r="O132" s="244"/>
      <c r="P132" s="244"/>
      <c r="Q132" s="244"/>
      <c r="R132" s="244"/>
      <c r="S132" s="260"/>
      <c r="T132" s="178"/>
      <c r="U132" s="171">
        <v>235</v>
      </c>
    </row>
    <row r="133" spans="2:21" ht="15" customHeight="1">
      <c r="C133" s="201"/>
      <c r="D133" s="280" t="s">
        <v>41</v>
      </c>
      <c r="E133" s="280"/>
      <c r="F133" s="280"/>
      <c r="G133" s="280"/>
      <c r="H133" s="280"/>
      <c r="I133" s="280"/>
      <c r="J133" s="280"/>
      <c r="K133" s="280"/>
      <c r="L133" s="281"/>
      <c r="M133" s="211"/>
      <c r="N133" s="218" t="s">
        <v>94</v>
      </c>
      <c r="O133" s="218"/>
      <c r="P133" s="218"/>
      <c r="Q133" s="218"/>
      <c r="R133" s="218"/>
      <c r="S133" s="219"/>
      <c r="T133" s="220"/>
      <c r="U133" s="171">
        <v>236</v>
      </c>
    </row>
    <row r="134" spans="2:21" ht="15" customHeight="1">
      <c r="C134" s="201"/>
      <c r="D134" s="284"/>
      <c r="M134" s="211"/>
      <c r="N134" s="247" t="s">
        <v>758</v>
      </c>
      <c r="O134" s="247"/>
      <c r="P134" s="247"/>
      <c r="Q134" s="247"/>
      <c r="R134" s="247"/>
      <c r="S134" s="248"/>
      <c r="T134" s="220"/>
      <c r="U134" s="171">
        <v>238</v>
      </c>
    </row>
    <row r="135" spans="2:21" ht="15" customHeight="1">
      <c r="C135" s="201"/>
      <c r="D135" s="285"/>
      <c r="M135" s="211"/>
      <c r="N135" s="247"/>
      <c r="O135" s="247"/>
      <c r="P135" s="247"/>
      <c r="Q135" s="247"/>
      <c r="R135" s="247"/>
      <c r="S135" s="248"/>
      <c r="T135" s="220"/>
      <c r="U135" s="171">
        <v>240</v>
      </c>
    </row>
    <row r="136" spans="2:21" ht="15" customHeight="1">
      <c r="C136" s="201"/>
      <c r="D136" s="286"/>
      <c r="M136" s="211"/>
      <c r="N136" s="304"/>
      <c r="O136" s="304"/>
      <c r="P136" s="304"/>
      <c r="Q136" s="304"/>
      <c r="R136" s="304"/>
      <c r="S136" s="305"/>
      <c r="T136" s="295"/>
      <c r="U136" s="171">
        <v>244</v>
      </c>
    </row>
    <row r="137" spans="2:21" ht="15" customHeight="1">
      <c r="C137" s="201"/>
      <c r="M137" s="211"/>
      <c r="N137" s="221" t="s">
        <v>868</v>
      </c>
      <c r="O137" s="221"/>
      <c r="P137" s="221"/>
      <c r="Q137" s="221"/>
      <c r="R137" s="221"/>
      <c r="S137" s="222"/>
      <c r="T137" s="223"/>
      <c r="U137" s="171">
        <v>247</v>
      </c>
    </row>
    <row r="138" spans="2:21" ht="15" customHeight="1">
      <c r="C138" s="201"/>
      <c r="D138" s="255" t="s">
        <v>522</v>
      </c>
      <c r="M138" s="211"/>
      <c r="N138" s="221"/>
      <c r="O138" s="221"/>
      <c r="P138" s="221"/>
      <c r="Q138" s="221"/>
      <c r="R138" s="221"/>
      <c r="S138" s="222"/>
      <c r="T138" s="223"/>
      <c r="U138" s="171">
        <v>248</v>
      </c>
    </row>
    <row r="139" spans="2:21">
      <c r="C139" s="201"/>
      <c r="D139" s="256"/>
      <c r="M139" s="211"/>
      <c r="N139" s="221"/>
      <c r="O139" s="221"/>
      <c r="P139" s="221"/>
      <c r="Q139" s="221"/>
      <c r="R139" s="221"/>
      <c r="S139" s="222"/>
      <c r="T139" s="223"/>
      <c r="U139" s="171">
        <v>249</v>
      </c>
    </row>
    <row r="140" spans="2:21" ht="15" customHeight="1">
      <c r="C140" s="201"/>
      <c r="D140" s="256"/>
      <c r="M140" s="211"/>
      <c r="N140" s="221"/>
      <c r="O140" s="221"/>
      <c r="P140" s="221"/>
      <c r="Q140" s="221"/>
      <c r="R140" s="221"/>
      <c r="S140" s="222"/>
      <c r="T140" s="223"/>
      <c r="U140" s="171">
        <v>250</v>
      </c>
    </row>
    <row r="141" spans="2:21" ht="15" customHeight="1">
      <c r="C141" s="201"/>
      <c r="D141" s="256"/>
      <c r="M141" s="211"/>
      <c r="N141" s="221"/>
      <c r="O141" s="221"/>
      <c r="P141" s="221"/>
      <c r="Q141" s="221"/>
      <c r="R141" s="221"/>
      <c r="S141" s="222"/>
      <c r="T141" s="223"/>
      <c r="U141" s="171">
        <v>252</v>
      </c>
    </row>
    <row r="142" spans="2:21" ht="15" customHeight="1">
      <c r="C142" s="201"/>
      <c r="M142" s="211"/>
      <c r="N142" s="218" t="s">
        <v>525</v>
      </c>
      <c r="O142" s="218"/>
      <c r="P142" s="218"/>
      <c r="Q142" s="218"/>
      <c r="R142" s="218"/>
      <c r="S142" s="219"/>
      <c r="T142" s="220"/>
      <c r="U142" s="171">
        <v>254</v>
      </c>
    </row>
    <row r="143" spans="2:21" ht="15" customHeight="1">
      <c r="C143" s="201"/>
      <c r="D143" s="287" t="s">
        <v>523</v>
      </c>
      <c r="M143" s="211"/>
      <c r="N143" s="221" t="s">
        <v>869</v>
      </c>
      <c r="O143" s="221"/>
      <c r="P143" s="221"/>
      <c r="Q143" s="221"/>
      <c r="R143" s="221"/>
      <c r="S143" s="222"/>
      <c r="T143" s="223"/>
      <c r="U143" s="171">
        <v>255</v>
      </c>
    </row>
    <row r="144" spans="2:21">
      <c r="C144" s="201"/>
      <c r="M144" s="211"/>
      <c r="N144" s="221"/>
      <c r="O144" s="221"/>
      <c r="P144" s="221"/>
      <c r="Q144" s="221"/>
      <c r="R144" s="221"/>
      <c r="S144" s="222"/>
      <c r="T144" s="223"/>
      <c r="U144" s="171">
        <v>257</v>
      </c>
    </row>
    <row r="145" spans="3:21">
      <c r="C145" s="201"/>
      <c r="M145" s="211"/>
      <c r="N145" s="221"/>
      <c r="O145" s="221"/>
      <c r="P145" s="221"/>
      <c r="Q145" s="221"/>
      <c r="R145" s="221"/>
      <c r="S145" s="222"/>
      <c r="T145" s="223"/>
      <c r="U145" s="171">
        <v>260</v>
      </c>
    </row>
    <row r="146" spans="3:21">
      <c r="C146" s="201"/>
      <c r="M146" s="211"/>
      <c r="N146" s="221"/>
      <c r="O146" s="221"/>
      <c r="P146" s="221"/>
      <c r="Q146" s="221"/>
      <c r="R146" s="221"/>
      <c r="S146" s="222"/>
      <c r="T146" s="223"/>
      <c r="U146" s="171">
        <v>270</v>
      </c>
    </row>
    <row r="147" spans="3:21" ht="15" customHeight="1">
      <c r="C147" s="201"/>
      <c r="M147" s="211"/>
      <c r="N147" s="291" t="s">
        <v>870</v>
      </c>
      <c r="O147" s="291"/>
      <c r="P147" s="291"/>
      <c r="Q147" s="291"/>
      <c r="R147" s="291"/>
      <c r="S147" s="292"/>
      <c r="T147" s="223"/>
      <c r="U147" s="171">
        <v>272</v>
      </c>
    </row>
    <row r="148" spans="3:21">
      <c r="C148" s="201"/>
      <c r="D148" s="287" t="s">
        <v>524</v>
      </c>
      <c r="M148" s="211"/>
      <c r="N148" s="291"/>
      <c r="O148" s="291"/>
      <c r="P148" s="291"/>
      <c r="Q148" s="291"/>
      <c r="R148" s="291"/>
      <c r="S148" s="292"/>
      <c r="T148" s="223"/>
      <c r="U148" s="171">
        <v>282</v>
      </c>
    </row>
    <row r="149" spans="3:21">
      <c r="C149" s="201"/>
      <c r="M149" s="211"/>
      <c r="N149" s="291"/>
      <c r="O149" s="291"/>
      <c r="P149" s="291"/>
      <c r="Q149" s="291"/>
      <c r="R149" s="291"/>
      <c r="S149" s="292"/>
      <c r="T149" s="223"/>
      <c r="U149" s="171">
        <v>283</v>
      </c>
    </row>
    <row r="150" spans="3:21" ht="15" customHeight="1">
      <c r="C150" s="201"/>
      <c r="M150" s="211"/>
      <c r="N150" s="291" t="s">
        <v>871</v>
      </c>
      <c r="O150" s="291"/>
      <c r="P150" s="291"/>
      <c r="Q150" s="291"/>
      <c r="R150" s="291"/>
      <c r="S150" s="292"/>
      <c r="T150" s="223"/>
      <c r="U150" s="171">
        <v>286</v>
      </c>
    </row>
    <row r="151" spans="3:21" ht="15" customHeight="1">
      <c r="C151" s="201"/>
      <c r="M151" s="211"/>
      <c r="N151" s="291" t="s">
        <v>872</v>
      </c>
      <c r="O151" s="291"/>
      <c r="P151" s="291"/>
      <c r="Q151" s="291"/>
      <c r="R151" s="291"/>
      <c r="S151" s="292"/>
      <c r="T151" s="223"/>
      <c r="U151" s="171">
        <v>289</v>
      </c>
    </row>
    <row r="152" spans="3:21" ht="15" customHeight="1">
      <c r="C152" s="201"/>
      <c r="M152" s="211"/>
      <c r="N152" s="291"/>
      <c r="O152" s="291"/>
      <c r="P152" s="291"/>
      <c r="Q152" s="291"/>
      <c r="R152" s="291"/>
      <c r="S152" s="292"/>
      <c r="T152" s="223"/>
      <c r="U152" s="171">
        <v>291</v>
      </c>
    </row>
    <row r="153" spans="3:21">
      <c r="C153" s="201"/>
      <c r="M153" s="211"/>
      <c r="N153" s="306" t="s">
        <v>947</v>
      </c>
      <c r="O153" s="306"/>
      <c r="P153" s="306"/>
      <c r="Q153" s="306"/>
      <c r="R153" s="306"/>
      <c r="S153" s="307"/>
      <c r="T153" s="223"/>
      <c r="U153" s="171">
        <v>293</v>
      </c>
    </row>
    <row r="154" spans="3:21">
      <c r="C154" s="201"/>
      <c r="M154" s="211"/>
      <c r="N154" s="306"/>
      <c r="O154" s="306"/>
      <c r="P154" s="306"/>
      <c r="Q154" s="306"/>
      <c r="R154" s="306"/>
      <c r="S154" s="307"/>
      <c r="T154" s="223"/>
      <c r="U154" s="171">
        <v>296</v>
      </c>
    </row>
    <row r="155" spans="3:21">
      <c r="C155" s="201"/>
      <c r="M155" s="211"/>
      <c r="N155" s="306"/>
      <c r="O155" s="306"/>
      <c r="P155" s="306"/>
      <c r="Q155" s="306"/>
      <c r="R155" s="306"/>
      <c r="S155" s="307"/>
      <c r="T155" s="223"/>
      <c r="U155" s="171">
        <v>300</v>
      </c>
    </row>
    <row r="156" spans="3:21">
      <c r="C156" s="201"/>
      <c r="M156" s="211"/>
      <c r="N156" s="306"/>
      <c r="O156" s="306"/>
      <c r="P156" s="306"/>
      <c r="Q156" s="306"/>
      <c r="R156" s="306"/>
      <c r="S156" s="307"/>
      <c r="T156" s="223"/>
      <c r="U156" s="171">
        <v>304</v>
      </c>
    </row>
    <row r="157" spans="3:21">
      <c r="C157" s="201"/>
      <c r="M157" s="211"/>
      <c r="N157" s="306"/>
      <c r="O157" s="306"/>
      <c r="P157" s="306"/>
      <c r="Q157" s="306"/>
      <c r="R157" s="306"/>
      <c r="S157" s="307"/>
      <c r="T157" s="223"/>
      <c r="U157" s="171">
        <v>312</v>
      </c>
    </row>
    <row r="158" spans="3:21">
      <c r="C158" s="201"/>
      <c r="M158" s="211"/>
      <c r="N158" s="306"/>
      <c r="O158" s="306"/>
      <c r="P158" s="306"/>
      <c r="Q158" s="306"/>
      <c r="R158" s="306"/>
      <c r="S158" s="307"/>
      <c r="T158" s="223"/>
      <c r="U158" s="171">
        <v>328</v>
      </c>
    </row>
    <row r="159" spans="3:21">
      <c r="C159" s="201"/>
      <c r="M159" s="211"/>
      <c r="N159" s="306"/>
      <c r="O159" s="306"/>
      <c r="P159" s="306"/>
      <c r="Q159" s="306"/>
      <c r="R159" s="306"/>
      <c r="S159" s="307"/>
      <c r="T159" s="223"/>
      <c r="U159" s="171">
        <v>332</v>
      </c>
    </row>
    <row r="160" spans="3:21">
      <c r="C160" s="201"/>
      <c r="M160" s="211"/>
      <c r="N160" s="306"/>
      <c r="O160" s="306"/>
      <c r="P160" s="306"/>
      <c r="Q160" s="306"/>
      <c r="R160" s="306"/>
      <c r="S160" s="307"/>
      <c r="T160" s="223"/>
      <c r="U160" s="171">
        <v>335</v>
      </c>
    </row>
    <row r="161" spans="2:21">
      <c r="C161" s="201"/>
      <c r="M161" s="211"/>
      <c r="N161" s="306"/>
      <c r="O161" s="306"/>
      <c r="P161" s="306"/>
      <c r="Q161" s="306"/>
      <c r="R161" s="306"/>
      <c r="S161" s="307"/>
      <c r="T161" s="223"/>
      <c r="U161" s="171">
        <v>340</v>
      </c>
    </row>
    <row r="162" spans="2:21">
      <c r="C162" s="201"/>
      <c r="M162" s="211"/>
      <c r="N162" s="306"/>
      <c r="O162" s="306"/>
      <c r="P162" s="306"/>
      <c r="Q162" s="306"/>
      <c r="R162" s="306"/>
      <c r="S162" s="307"/>
      <c r="T162" s="223"/>
      <c r="U162" s="171">
        <v>531</v>
      </c>
    </row>
    <row r="163" spans="2:21">
      <c r="C163" s="213"/>
      <c r="M163" s="208"/>
      <c r="N163" s="234"/>
      <c r="O163" s="234"/>
      <c r="P163" s="234"/>
      <c r="Q163" s="234"/>
      <c r="R163" s="234"/>
      <c r="S163" s="235"/>
      <c r="T163" s="220"/>
      <c r="U163" s="308">
        <v>637</v>
      </c>
    </row>
    <row r="164" spans="2:21">
      <c r="D164" s="309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  <c r="O164" s="310"/>
      <c r="P164" s="310"/>
      <c r="Q164" s="310"/>
      <c r="R164" s="310"/>
      <c r="S164" s="311"/>
      <c r="T164" s="312"/>
    </row>
    <row r="165" spans="2:21"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313"/>
      <c r="P165" s="313"/>
      <c r="Q165" s="313"/>
      <c r="R165" s="313"/>
      <c r="S165" s="314"/>
      <c r="T165" s="312"/>
    </row>
    <row r="166" spans="2:21">
      <c r="C166" s="213"/>
      <c r="M166" s="208"/>
      <c r="N166" s="315"/>
      <c r="O166" s="315"/>
      <c r="P166" s="315"/>
      <c r="Q166" s="315"/>
      <c r="R166" s="315"/>
      <c r="S166" s="316"/>
      <c r="T166" s="317"/>
    </row>
    <row r="167" spans="2:21">
      <c r="B167" s="209"/>
      <c r="C167" s="201"/>
      <c r="D167" s="210" t="s">
        <v>44</v>
      </c>
      <c r="M167" s="211"/>
      <c r="N167" s="212" t="s">
        <v>3</v>
      </c>
      <c r="O167" s="213"/>
      <c r="P167" s="213"/>
      <c r="Q167" s="213"/>
      <c r="R167" s="213"/>
      <c r="S167" s="214"/>
      <c r="T167" s="170"/>
      <c r="U167" s="201"/>
    </row>
    <row r="168" spans="2:21" ht="15" customHeight="1">
      <c r="C168" s="201"/>
      <c r="D168" s="261"/>
      <c r="M168" s="211"/>
      <c r="N168" s="213"/>
      <c r="O168" s="213"/>
      <c r="P168" s="213"/>
      <c r="Q168" s="213"/>
      <c r="R168" s="213"/>
      <c r="S168" s="214"/>
      <c r="T168" s="170"/>
      <c r="U168" s="201"/>
    </row>
    <row r="169" spans="2:21" ht="15" customHeight="1">
      <c r="C169" s="201"/>
      <c r="D169" s="216" t="s">
        <v>43</v>
      </c>
      <c r="E169" s="216"/>
      <c r="F169" s="216"/>
      <c r="G169" s="216"/>
      <c r="H169" s="216"/>
      <c r="I169" s="216"/>
      <c r="J169" s="216"/>
      <c r="K169" s="216"/>
      <c r="L169" s="217"/>
      <c r="M169" s="211"/>
      <c r="N169" s="218" t="s">
        <v>161</v>
      </c>
      <c r="O169" s="218"/>
      <c r="P169" s="218"/>
      <c r="Q169" s="218"/>
      <c r="R169" s="218"/>
      <c r="S169" s="219"/>
      <c r="T169" s="220"/>
      <c r="U169" s="201"/>
    </row>
    <row r="170" spans="2:21" ht="15" customHeight="1">
      <c r="C170" s="201"/>
      <c r="D170" s="216"/>
      <c r="E170" s="216"/>
      <c r="F170" s="216"/>
      <c r="G170" s="216"/>
      <c r="H170" s="216"/>
      <c r="I170" s="216"/>
      <c r="J170" s="216"/>
      <c r="K170" s="216"/>
      <c r="L170" s="217"/>
      <c r="M170" s="211"/>
      <c r="N170" s="247" t="s">
        <v>759</v>
      </c>
      <c r="O170" s="247"/>
      <c r="P170" s="247"/>
      <c r="Q170" s="247"/>
      <c r="R170" s="247"/>
      <c r="S170" s="248"/>
      <c r="T170" s="220"/>
      <c r="U170" s="201"/>
    </row>
    <row r="171" spans="2:21" ht="15" customHeight="1">
      <c r="C171" s="201"/>
      <c r="D171" s="318" t="s">
        <v>527</v>
      </c>
      <c r="E171" s="318"/>
      <c r="F171" s="318"/>
      <c r="G171" s="318"/>
      <c r="H171" s="318"/>
      <c r="I171" s="318"/>
      <c r="J171" s="318"/>
      <c r="K171" s="318"/>
      <c r="L171" s="319"/>
      <c r="M171" s="211"/>
      <c r="N171" s="263"/>
      <c r="O171" s="263"/>
      <c r="P171" s="263"/>
      <c r="Q171" s="263"/>
      <c r="R171" s="263"/>
      <c r="S171" s="264"/>
      <c r="T171" s="220"/>
      <c r="U171" s="201"/>
    </row>
    <row r="172" spans="2:21" ht="15" customHeight="1">
      <c r="C172" s="201"/>
      <c r="D172" s="318"/>
      <c r="E172" s="318"/>
      <c r="F172" s="318"/>
      <c r="G172" s="318"/>
      <c r="H172" s="318"/>
      <c r="I172" s="318"/>
      <c r="J172" s="318"/>
      <c r="K172" s="318"/>
      <c r="L172" s="319"/>
      <c r="M172" s="211"/>
      <c r="N172" s="251" t="s">
        <v>109</v>
      </c>
      <c r="O172" s="251"/>
      <c r="P172" s="251"/>
      <c r="Q172" s="251"/>
      <c r="R172" s="251"/>
      <c r="S172" s="252"/>
      <c r="T172" s="253"/>
      <c r="U172" s="201"/>
    </row>
    <row r="173" spans="2:21" ht="15" customHeight="1">
      <c r="C173" s="201"/>
      <c r="D173" s="318"/>
      <c r="E173" s="318"/>
      <c r="F173" s="318"/>
      <c r="G173" s="318"/>
      <c r="H173" s="318"/>
      <c r="I173" s="318"/>
      <c r="J173" s="318"/>
      <c r="K173" s="318"/>
      <c r="L173" s="319"/>
      <c r="M173" s="211"/>
      <c r="N173" s="221" t="s">
        <v>108</v>
      </c>
      <c r="O173" s="221"/>
      <c r="P173" s="221"/>
      <c r="Q173" s="221"/>
      <c r="R173" s="221"/>
      <c r="S173" s="222"/>
      <c r="T173" s="223"/>
      <c r="U173" s="201"/>
    </row>
    <row r="174" spans="2:21">
      <c r="C174" s="201"/>
      <c r="D174" s="318"/>
      <c r="E174" s="318"/>
      <c r="F174" s="318"/>
      <c r="G174" s="318"/>
      <c r="H174" s="318"/>
      <c r="I174" s="318"/>
      <c r="J174" s="318"/>
      <c r="K174" s="318"/>
      <c r="L174" s="319"/>
      <c r="M174" s="211"/>
      <c r="N174" s="221"/>
      <c r="O174" s="221"/>
      <c r="P174" s="221"/>
      <c r="Q174" s="221"/>
      <c r="R174" s="221"/>
      <c r="S174" s="222"/>
      <c r="T174" s="223"/>
      <c r="U174" s="201"/>
    </row>
    <row r="175" spans="2:21">
      <c r="C175" s="201"/>
      <c r="D175" s="285"/>
      <c r="M175" s="211"/>
      <c r="N175" s="221" t="s">
        <v>760</v>
      </c>
      <c r="O175" s="221"/>
      <c r="P175" s="221"/>
      <c r="Q175" s="221"/>
      <c r="R175" s="221"/>
      <c r="S175" s="222"/>
      <c r="T175" s="223"/>
      <c r="U175" s="201"/>
    </row>
    <row r="176" spans="2:21" ht="15" customHeight="1">
      <c r="C176" s="201"/>
      <c r="D176" s="286"/>
      <c r="M176" s="211"/>
      <c r="N176" s="213"/>
      <c r="O176" s="213"/>
      <c r="P176" s="213"/>
      <c r="Q176" s="213"/>
      <c r="R176" s="213"/>
      <c r="S176" s="214"/>
      <c r="U176" s="201"/>
    </row>
    <row r="177" spans="2:21" ht="15" customHeight="1">
      <c r="C177" s="201"/>
      <c r="D177" s="287" t="s">
        <v>528</v>
      </c>
      <c r="M177" s="211"/>
      <c r="N177" s="320" t="s">
        <v>529</v>
      </c>
      <c r="O177" s="321"/>
      <c r="P177" s="321"/>
      <c r="Q177" s="321"/>
      <c r="R177" s="321"/>
      <c r="S177" s="322"/>
      <c r="T177" s="323"/>
      <c r="U177" s="201"/>
    </row>
    <row r="178" spans="2:21" ht="15" customHeight="1">
      <c r="C178" s="201"/>
      <c r="M178" s="211"/>
      <c r="N178" s="221" t="s">
        <v>761</v>
      </c>
      <c r="O178" s="221"/>
      <c r="P178" s="221"/>
      <c r="Q178" s="221"/>
      <c r="R178" s="221"/>
      <c r="S178" s="222"/>
      <c r="T178" s="223"/>
      <c r="U178" s="201"/>
    </row>
    <row r="179" spans="2:21" ht="15" customHeight="1">
      <c r="C179" s="201"/>
      <c r="D179" s="324"/>
      <c r="M179" s="211"/>
      <c r="N179" s="221"/>
      <c r="O179" s="221"/>
      <c r="P179" s="221"/>
      <c r="Q179" s="221"/>
      <c r="R179" s="221"/>
      <c r="S179" s="222"/>
      <c r="T179" s="223"/>
      <c r="U179" s="201"/>
    </row>
    <row r="180" spans="2:21" ht="15" customHeight="1">
      <c r="C180" s="201"/>
      <c r="D180" s="256"/>
      <c r="M180" s="211"/>
      <c r="N180" s="221"/>
      <c r="O180" s="221"/>
      <c r="P180" s="221"/>
      <c r="Q180" s="221"/>
      <c r="R180" s="221"/>
      <c r="S180" s="222"/>
      <c r="T180" s="223"/>
      <c r="U180" s="213"/>
    </row>
    <row r="181" spans="2:21" ht="15" customHeight="1">
      <c r="C181" s="201"/>
      <c r="D181" s="256"/>
      <c r="M181" s="211"/>
      <c r="N181" s="325"/>
      <c r="O181" s="325"/>
      <c r="P181" s="325"/>
      <c r="Q181" s="325"/>
      <c r="R181" s="325"/>
      <c r="S181" s="326"/>
      <c r="T181" s="327"/>
      <c r="U181" s="213"/>
    </row>
    <row r="182" spans="2:21" ht="15" customHeight="1">
      <c r="C182" s="201"/>
      <c r="D182" s="287" t="s">
        <v>18</v>
      </c>
      <c r="M182" s="211"/>
      <c r="N182" s="325"/>
      <c r="O182" s="325"/>
      <c r="P182" s="325"/>
      <c r="Q182" s="325"/>
      <c r="R182" s="325"/>
      <c r="S182" s="326"/>
      <c r="T182" s="327"/>
      <c r="U182" s="213"/>
    </row>
    <row r="183" spans="2:21" ht="15" customHeight="1">
      <c r="C183" s="201"/>
      <c r="D183" s="256"/>
      <c r="M183" s="211"/>
      <c r="N183" s="325"/>
      <c r="O183" s="325"/>
      <c r="P183" s="325"/>
      <c r="Q183" s="325"/>
      <c r="R183" s="325"/>
      <c r="S183" s="326"/>
      <c r="T183" s="327"/>
      <c r="U183" s="213"/>
    </row>
    <row r="184" spans="2:21" ht="15" customHeight="1">
      <c r="C184" s="201"/>
      <c r="M184" s="211"/>
      <c r="N184" s="325"/>
      <c r="O184" s="325"/>
      <c r="P184" s="325"/>
      <c r="Q184" s="325"/>
      <c r="R184" s="325"/>
      <c r="S184" s="326"/>
      <c r="T184" s="327"/>
      <c r="U184" s="213"/>
    </row>
    <row r="185" spans="2:21" ht="15" customHeight="1">
      <c r="C185" s="201"/>
      <c r="D185" s="256"/>
      <c r="M185" s="211"/>
      <c r="N185" s="325"/>
      <c r="O185" s="325"/>
      <c r="P185" s="325"/>
      <c r="Q185" s="325"/>
      <c r="R185" s="325"/>
      <c r="S185" s="326"/>
      <c r="T185" s="327"/>
      <c r="U185" s="213"/>
    </row>
    <row r="186" spans="2:21">
      <c r="C186" s="201"/>
      <c r="D186" s="172"/>
      <c r="M186" s="208"/>
      <c r="N186" s="328"/>
      <c r="O186" s="213"/>
      <c r="P186" s="213"/>
      <c r="Q186" s="213"/>
      <c r="R186" s="213"/>
      <c r="S186" s="214"/>
      <c r="T186" s="170"/>
    </row>
    <row r="187" spans="2:21">
      <c r="D187" s="309"/>
      <c r="E187" s="309"/>
      <c r="F187" s="309"/>
      <c r="G187" s="309"/>
      <c r="H187" s="309"/>
      <c r="I187" s="309"/>
      <c r="J187" s="309"/>
      <c r="K187" s="309"/>
      <c r="L187" s="309"/>
      <c r="M187" s="309"/>
      <c r="N187" s="309"/>
      <c r="O187" s="310"/>
      <c r="P187" s="310"/>
      <c r="Q187" s="310"/>
      <c r="R187" s="310"/>
      <c r="S187" s="311"/>
      <c r="T187" s="312"/>
    </row>
    <row r="188" spans="2:21"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329"/>
      <c r="P188" s="329"/>
      <c r="Q188" s="329"/>
      <c r="R188" s="329"/>
      <c r="S188" s="330"/>
      <c r="T188" s="312"/>
    </row>
    <row r="189" spans="2:21">
      <c r="B189" s="209"/>
      <c r="C189" s="201"/>
      <c r="D189" s="331" t="s">
        <v>478</v>
      </c>
      <c r="E189" s="160"/>
      <c r="F189" s="160"/>
      <c r="G189" s="160"/>
      <c r="H189" s="160"/>
      <c r="I189" s="160"/>
      <c r="J189" s="160"/>
      <c r="K189" s="160"/>
      <c r="L189" s="160"/>
      <c r="M189" s="211"/>
      <c r="N189" s="212" t="s">
        <v>3</v>
      </c>
      <c r="O189" s="213"/>
      <c r="P189" s="213"/>
      <c r="Q189" s="213"/>
      <c r="R189" s="213"/>
      <c r="S189" s="214"/>
      <c r="T189" s="170"/>
      <c r="U189" s="201"/>
    </row>
    <row r="190" spans="2:21" ht="15" customHeight="1">
      <c r="C190" s="201"/>
      <c r="D190" s="332"/>
      <c r="E190" s="160"/>
      <c r="F190" s="160"/>
      <c r="G190" s="160"/>
      <c r="H190" s="160"/>
      <c r="I190" s="160"/>
      <c r="J190" s="160"/>
      <c r="K190" s="160"/>
      <c r="L190" s="160"/>
      <c r="M190" s="211"/>
      <c r="N190" s="213"/>
      <c r="O190" s="213"/>
      <c r="P190" s="213"/>
      <c r="Q190" s="213"/>
      <c r="R190" s="213"/>
      <c r="S190" s="214"/>
      <c r="T190" s="170"/>
      <c r="U190" s="201"/>
    </row>
    <row r="191" spans="2:21" ht="15" customHeight="1">
      <c r="C191" s="201"/>
      <c r="D191" s="333" t="s">
        <v>45</v>
      </c>
      <c r="E191" s="333"/>
      <c r="F191" s="333"/>
      <c r="G191" s="333"/>
      <c r="H191" s="333"/>
      <c r="I191" s="333"/>
      <c r="J191" s="333"/>
      <c r="K191" s="333"/>
      <c r="L191" s="334"/>
      <c r="M191" s="211"/>
      <c r="N191" s="218" t="s">
        <v>94</v>
      </c>
      <c r="O191" s="218"/>
      <c r="P191" s="218"/>
      <c r="Q191" s="218"/>
      <c r="R191" s="218"/>
      <c r="S191" s="219"/>
      <c r="T191" s="220"/>
      <c r="U191" s="201"/>
    </row>
    <row r="192" spans="2:21" ht="15" customHeight="1">
      <c r="C192" s="201"/>
      <c r="D192" s="333"/>
      <c r="E192" s="333"/>
      <c r="F192" s="333"/>
      <c r="G192" s="333"/>
      <c r="H192" s="333"/>
      <c r="I192" s="333"/>
      <c r="J192" s="333"/>
      <c r="K192" s="333"/>
      <c r="L192" s="334"/>
      <c r="M192" s="211"/>
      <c r="N192" s="221" t="s">
        <v>762</v>
      </c>
      <c r="O192" s="277"/>
      <c r="P192" s="277"/>
      <c r="Q192" s="277"/>
      <c r="R192" s="277"/>
      <c r="S192" s="278"/>
      <c r="T192" s="279"/>
      <c r="U192" s="201"/>
    </row>
    <row r="193" spans="2:21" ht="15" customHeight="1">
      <c r="C193" s="201"/>
      <c r="D193" s="335"/>
      <c r="E193" s="335"/>
      <c r="F193" s="335"/>
      <c r="G193" s="335"/>
      <c r="H193" s="335"/>
      <c r="I193" s="335"/>
      <c r="J193" s="335"/>
      <c r="K193" s="335"/>
      <c r="L193" s="336"/>
      <c r="M193" s="211"/>
      <c r="N193" s="277"/>
      <c r="O193" s="277"/>
      <c r="P193" s="277"/>
      <c r="Q193" s="277"/>
      <c r="R193" s="277"/>
      <c r="S193" s="278"/>
      <c r="T193" s="279"/>
      <c r="U193" s="201"/>
    </row>
    <row r="194" spans="2:21" ht="15" customHeight="1">
      <c r="C194" s="201"/>
      <c r="D194" s="337"/>
      <c r="E194" s="160"/>
      <c r="F194" s="160"/>
      <c r="G194" s="160"/>
      <c r="H194" s="160"/>
      <c r="I194" s="160"/>
      <c r="J194" s="160"/>
      <c r="K194" s="160"/>
      <c r="L194" s="160"/>
      <c r="M194" s="211"/>
      <c r="N194" s="277"/>
      <c r="O194" s="277"/>
      <c r="P194" s="277"/>
      <c r="Q194" s="277"/>
      <c r="R194" s="277"/>
      <c r="S194" s="278"/>
      <c r="T194" s="279"/>
      <c r="U194" s="201"/>
    </row>
    <row r="195" spans="2:21">
      <c r="C195" s="201"/>
      <c r="D195" s="337"/>
      <c r="E195" s="160"/>
      <c r="F195" s="160"/>
      <c r="G195" s="160"/>
      <c r="H195" s="160"/>
      <c r="I195" s="160"/>
      <c r="J195" s="160"/>
      <c r="K195" s="160"/>
      <c r="L195" s="160"/>
      <c r="M195" s="211"/>
      <c r="N195" s="338"/>
      <c r="O195" s="338"/>
      <c r="P195" s="338"/>
      <c r="Q195" s="338"/>
      <c r="R195" s="338"/>
      <c r="S195" s="339"/>
      <c r="T195" s="295"/>
      <c r="U195" s="213"/>
    </row>
    <row r="196" spans="2:21">
      <c r="C196" s="201"/>
      <c r="D196" s="337"/>
      <c r="E196" s="160"/>
      <c r="F196" s="160"/>
      <c r="G196" s="160"/>
      <c r="H196" s="160"/>
      <c r="I196" s="160"/>
      <c r="J196" s="160"/>
      <c r="K196" s="160"/>
      <c r="L196" s="160"/>
      <c r="M196" s="211"/>
      <c r="N196" s="338"/>
      <c r="O196" s="338"/>
      <c r="P196" s="338"/>
      <c r="Q196" s="338"/>
      <c r="R196" s="338"/>
      <c r="S196" s="339"/>
      <c r="T196" s="295"/>
      <c r="U196" s="213"/>
    </row>
    <row r="197" spans="2:21" ht="15" customHeight="1">
      <c r="C197" s="201"/>
      <c r="D197" s="337"/>
      <c r="E197" s="160"/>
      <c r="F197" s="160"/>
      <c r="G197" s="160"/>
      <c r="H197" s="160"/>
      <c r="I197" s="160"/>
      <c r="J197" s="160"/>
      <c r="K197" s="160"/>
      <c r="L197" s="160"/>
      <c r="M197" s="211"/>
      <c r="N197" s="240"/>
      <c r="O197" s="240"/>
      <c r="P197" s="240"/>
      <c r="Q197" s="240"/>
      <c r="R197" s="240"/>
      <c r="S197" s="241"/>
      <c r="T197" s="242"/>
      <c r="U197" s="213"/>
    </row>
    <row r="198" spans="2:21" ht="15" customHeight="1">
      <c r="C198" s="201"/>
      <c r="D198" s="337"/>
      <c r="E198" s="160"/>
      <c r="F198" s="160"/>
      <c r="G198" s="160"/>
      <c r="H198" s="160"/>
      <c r="I198" s="160"/>
      <c r="J198" s="160"/>
      <c r="K198" s="160"/>
      <c r="L198" s="160"/>
      <c r="M198" s="211"/>
      <c r="N198" s="240"/>
      <c r="O198" s="240"/>
      <c r="P198" s="240"/>
      <c r="Q198" s="240"/>
      <c r="R198" s="240"/>
      <c r="S198" s="241"/>
      <c r="T198" s="242"/>
      <c r="U198" s="213"/>
    </row>
    <row r="199" spans="2:21">
      <c r="C199" s="213"/>
      <c r="D199" s="172"/>
      <c r="M199" s="211"/>
      <c r="N199" s="328"/>
      <c r="O199" s="213"/>
      <c r="P199" s="213"/>
      <c r="Q199" s="213"/>
      <c r="R199" s="213"/>
      <c r="S199" s="214"/>
      <c r="T199" s="170"/>
    </row>
    <row r="200" spans="2:21">
      <c r="C200" s="213"/>
      <c r="D200" s="172"/>
      <c r="M200" s="208"/>
      <c r="N200" s="328"/>
      <c r="O200" s="213"/>
      <c r="P200" s="213"/>
      <c r="Q200" s="213"/>
      <c r="R200" s="213"/>
      <c r="S200" s="214"/>
      <c r="T200" s="170"/>
    </row>
    <row r="201" spans="2:21">
      <c r="D201" s="309"/>
      <c r="E201" s="309"/>
      <c r="F201" s="309"/>
      <c r="G201" s="309"/>
      <c r="H201" s="309"/>
      <c r="I201" s="309"/>
      <c r="J201" s="309"/>
      <c r="K201" s="309"/>
      <c r="L201" s="309"/>
      <c r="M201" s="309"/>
      <c r="N201" s="309"/>
      <c r="O201" s="310"/>
      <c r="P201" s="310"/>
      <c r="Q201" s="310"/>
      <c r="R201" s="310"/>
      <c r="S201" s="311"/>
      <c r="T201" s="312"/>
    </row>
    <row r="202" spans="2:21"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313"/>
      <c r="P202" s="313"/>
      <c r="Q202" s="313"/>
      <c r="R202" s="313"/>
      <c r="S202" s="330"/>
      <c r="T202" s="312"/>
    </row>
    <row r="203" spans="2:21">
      <c r="B203" s="209"/>
      <c r="C203" s="201"/>
      <c r="D203" s="210" t="s">
        <v>46</v>
      </c>
      <c r="M203" s="211"/>
      <c r="N203" s="212" t="s">
        <v>3</v>
      </c>
      <c r="O203" s="213"/>
      <c r="P203" s="213"/>
      <c r="Q203" s="213"/>
      <c r="R203" s="213"/>
      <c r="S203" s="214"/>
      <c r="T203" s="170"/>
      <c r="U203" s="201"/>
    </row>
    <row r="204" spans="2:21" ht="15" customHeight="1">
      <c r="C204" s="201"/>
      <c r="D204" s="261"/>
      <c r="M204" s="211"/>
      <c r="N204" s="213"/>
      <c r="O204" s="213"/>
      <c r="P204" s="213"/>
      <c r="Q204" s="213"/>
      <c r="R204" s="213"/>
      <c r="S204" s="214"/>
      <c r="T204" s="170"/>
      <c r="U204" s="201"/>
    </row>
    <row r="205" spans="2:21" ht="15" customHeight="1">
      <c r="C205" s="201"/>
      <c r="D205" s="216" t="s">
        <v>875</v>
      </c>
      <c r="E205" s="216"/>
      <c r="F205" s="216"/>
      <c r="G205" s="216"/>
      <c r="H205" s="216"/>
      <c r="I205" s="216"/>
      <c r="J205" s="216"/>
      <c r="K205" s="216"/>
      <c r="L205" s="217"/>
      <c r="M205" s="211"/>
      <c r="N205" s="282" t="s">
        <v>530</v>
      </c>
      <c r="O205" s="282"/>
      <c r="P205" s="282"/>
      <c r="Q205" s="282"/>
      <c r="R205" s="282"/>
      <c r="S205" s="283"/>
      <c r="T205" s="223"/>
      <c r="U205" s="201"/>
    </row>
    <row r="206" spans="2:21" ht="15" customHeight="1">
      <c r="C206" s="201"/>
      <c r="D206" s="216"/>
      <c r="E206" s="216"/>
      <c r="F206" s="216"/>
      <c r="G206" s="216"/>
      <c r="H206" s="216"/>
      <c r="I206" s="216"/>
      <c r="J206" s="216"/>
      <c r="K206" s="216"/>
      <c r="L206" s="217"/>
      <c r="M206" s="211"/>
      <c r="N206" s="282"/>
      <c r="O206" s="282"/>
      <c r="P206" s="282"/>
      <c r="Q206" s="282"/>
      <c r="R206" s="282"/>
      <c r="S206" s="283"/>
      <c r="T206" s="223"/>
      <c r="U206" s="201"/>
    </row>
    <row r="207" spans="2:21" ht="15" customHeight="1">
      <c r="C207" s="201"/>
      <c r="D207" s="284"/>
      <c r="M207" s="211"/>
      <c r="N207" s="247" t="s">
        <v>763</v>
      </c>
      <c r="O207" s="247"/>
      <c r="P207" s="247"/>
      <c r="Q207" s="247"/>
      <c r="R207" s="247"/>
      <c r="S207" s="248"/>
      <c r="T207" s="220"/>
      <c r="U207" s="201"/>
    </row>
    <row r="208" spans="2:21">
      <c r="C208" s="201"/>
      <c r="D208" s="285"/>
      <c r="M208" s="211"/>
      <c r="N208" s="247"/>
      <c r="O208" s="247"/>
      <c r="P208" s="247"/>
      <c r="Q208" s="247"/>
      <c r="R208" s="247"/>
      <c r="S208" s="248"/>
      <c r="T208" s="220"/>
      <c r="U208" s="201"/>
    </row>
    <row r="209" spans="2:23" ht="15" customHeight="1">
      <c r="C209" s="201"/>
      <c r="D209" s="286"/>
      <c r="M209" s="211"/>
      <c r="N209" s="247"/>
      <c r="O209" s="247"/>
      <c r="P209" s="247"/>
      <c r="Q209" s="247"/>
      <c r="R209" s="247"/>
      <c r="S209" s="248"/>
      <c r="T209" s="220"/>
      <c r="U209" s="201"/>
    </row>
    <row r="210" spans="2:23" ht="15" customHeight="1">
      <c r="C210" s="213"/>
      <c r="D210" s="286"/>
      <c r="M210" s="208"/>
      <c r="N210" s="340"/>
      <c r="O210" s="340"/>
      <c r="P210" s="340"/>
      <c r="Q210" s="340"/>
      <c r="R210" s="340"/>
      <c r="S210" s="341"/>
      <c r="T210" s="253"/>
      <c r="U210" s="213"/>
    </row>
    <row r="211" spans="2:23">
      <c r="D211" s="309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10"/>
      <c r="P211" s="310"/>
      <c r="Q211" s="310"/>
      <c r="R211" s="310"/>
      <c r="S211" s="311"/>
      <c r="T211" s="312"/>
    </row>
    <row r="212" spans="2:23"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313"/>
      <c r="P212" s="313"/>
      <c r="Q212" s="313"/>
      <c r="R212" s="313"/>
      <c r="S212" s="314"/>
      <c r="T212" s="312"/>
    </row>
    <row r="213" spans="2:23"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313"/>
      <c r="P213" s="313"/>
      <c r="Q213" s="313"/>
      <c r="R213" s="313"/>
      <c r="S213" s="314"/>
      <c r="T213" s="312"/>
    </row>
    <row r="214" spans="2:23">
      <c r="B214" s="342" t="e">
        <f>SUM(B216,B249,B287,B304,B388,B482,B499,#REF!,B549,B572,#REF!,#REF!,#REF!,#REF!,B614,B629,#REF!,#REF!)</f>
        <v>#REF!</v>
      </c>
      <c r="C214" s="201"/>
      <c r="D214" s="343" t="s">
        <v>10</v>
      </c>
      <c r="E214" s="344"/>
      <c r="F214" s="344"/>
      <c r="G214" s="344"/>
      <c r="H214" s="344"/>
      <c r="I214" s="344"/>
      <c r="J214" s="344"/>
      <c r="K214" s="344"/>
      <c r="L214" s="344"/>
      <c r="M214" s="344"/>
      <c r="N214" s="345"/>
      <c r="O214" s="345"/>
      <c r="P214" s="345"/>
      <c r="Q214" s="345"/>
      <c r="R214" s="345"/>
      <c r="S214" s="346"/>
      <c r="T214" s="170"/>
      <c r="U214" s="213"/>
    </row>
    <row r="215" spans="2:23">
      <c r="C215" s="201"/>
      <c r="N215" s="213"/>
      <c r="O215" s="213"/>
      <c r="P215" s="213"/>
      <c r="Q215" s="213"/>
      <c r="R215" s="213"/>
      <c r="S215" s="214"/>
      <c r="T215" s="170"/>
    </row>
    <row r="216" spans="2:23">
      <c r="B216" s="347"/>
      <c r="C216" s="201"/>
      <c r="D216" s="210" t="s">
        <v>531</v>
      </c>
      <c r="J216" s="213"/>
      <c r="M216" s="348"/>
      <c r="N216" s="349" t="s">
        <v>3</v>
      </c>
      <c r="O216" s="349"/>
      <c r="P216" s="208"/>
      <c r="Q216" s="208"/>
      <c r="R216" s="208"/>
      <c r="S216" s="350"/>
      <c r="U216" s="201"/>
    </row>
    <row r="217" spans="2:23" ht="15" customHeight="1">
      <c r="C217" s="201"/>
      <c r="D217" s="261"/>
      <c r="M217" s="348"/>
      <c r="N217" s="213"/>
      <c r="O217" s="213"/>
      <c r="P217" s="213"/>
      <c r="Q217" s="213"/>
      <c r="R217" s="213"/>
      <c r="S217" s="214"/>
      <c r="T217" s="170"/>
      <c r="U217" s="213"/>
    </row>
    <row r="218" spans="2:23" ht="15" customHeight="1">
      <c r="C218" s="201"/>
      <c r="D218" s="255" t="s">
        <v>532</v>
      </c>
      <c r="E218" s="351"/>
      <c r="F218" s="351"/>
      <c r="G218" s="351"/>
      <c r="H218" s="351"/>
      <c r="I218" s="351"/>
      <c r="J218" s="351"/>
      <c r="K218" s="351"/>
      <c r="L218" s="352"/>
      <c r="M218" s="348"/>
      <c r="N218" s="218" t="s">
        <v>161</v>
      </c>
      <c r="O218" s="218"/>
      <c r="P218" s="218"/>
      <c r="Q218" s="218"/>
      <c r="R218" s="218"/>
      <c r="S218" s="219"/>
      <c r="T218" s="220"/>
      <c r="U218" s="213"/>
    </row>
    <row r="219" spans="2:23" ht="15" customHeight="1">
      <c r="C219" s="201"/>
      <c r="D219" s="351"/>
      <c r="E219" s="351"/>
      <c r="F219" s="351"/>
      <c r="G219" s="351"/>
      <c r="H219" s="351"/>
      <c r="I219" s="351"/>
      <c r="J219" s="351"/>
      <c r="K219" s="351"/>
      <c r="L219" s="352"/>
      <c r="M219" s="348"/>
      <c r="N219" s="53" t="s">
        <v>888</v>
      </c>
      <c r="O219" s="53"/>
      <c r="P219" s="53"/>
      <c r="Q219" s="53"/>
      <c r="R219" s="53"/>
      <c r="S219" s="54"/>
      <c r="T219" s="19"/>
      <c r="U219" s="213"/>
    </row>
    <row r="220" spans="2:23">
      <c r="C220" s="201"/>
      <c r="D220" s="284"/>
      <c r="M220" s="348"/>
      <c r="N220" s="53"/>
      <c r="O220" s="53"/>
      <c r="P220" s="53"/>
      <c r="Q220" s="53"/>
      <c r="R220" s="53"/>
      <c r="S220" s="54"/>
      <c r="T220" s="19"/>
      <c r="U220" s="213"/>
    </row>
    <row r="221" spans="2:23">
      <c r="C221" s="201"/>
      <c r="D221" s="285"/>
      <c r="M221" s="348"/>
      <c r="N221" s="53"/>
      <c r="O221" s="53"/>
      <c r="P221" s="53"/>
      <c r="Q221" s="53"/>
      <c r="R221" s="53"/>
      <c r="S221" s="54"/>
      <c r="T221" s="19"/>
      <c r="U221" s="213"/>
    </row>
    <row r="222" spans="2:23" ht="15" customHeight="1">
      <c r="C222" s="201"/>
      <c r="D222" s="287" t="s">
        <v>533</v>
      </c>
      <c r="M222" s="348"/>
      <c r="N222" s="218" t="s">
        <v>196</v>
      </c>
      <c r="O222" s="218"/>
      <c r="P222" s="218"/>
      <c r="Q222" s="218"/>
      <c r="R222" s="218"/>
      <c r="S222" s="219"/>
      <c r="T222" s="220"/>
      <c r="U222" s="213"/>
    </row>
    <row r="223" spans="2:23" ht="15" customHeight="1">
      <c r="C223" s="201"/>
      <c r="D223" s="256"/>
      <c r="M223" s="348"/>
      <c r="N223" s="221" t="s">
        <v>764</v>
      </c>
      <c r="O223" s="221"/>
      <c r="P223" s="221"/>
      <c r="Q223" s="221"/>
      <c r="R223" s="221"/>
      <c r="S223" s="222"/>
      <c r="T223" s="223"/>
      <c r="U223" s="213"/>
      <c r="W223" s="353"/>
    </row>
    <row r="224" spans="2:23" ht="15" customHeight="1">
      <c r="C224" s="201"/>
      <c r="D224" s="324"/>
      <c r="M224" s="348"/>
      <c r="N224" s="213"/>
      <c r="O224" s="213"/>
      <c r="P224" s="213"/>
      <c r="Q224" s="213"/>
      <c r="R224" s="213"/>
      <c r="S224" s="214"/>
      <c r="T224" s="170"/>
      <c r="U224" s="213"/>
    </row>
    <row r="225" spans="3:21" ht="15" customHeight="1">
      <c r="C225" s="201"/>
      <c r="D225" s="324"/>
      <c r="M225" s="348"/>
      <c r="N225" s="221" t="s">
        <v>883</v>
      </c>
      <c r="O225" s="221"/>
      <c r="P225" s="221"/>
      <c r="Q225" s="221"/>
      <c r="R225" s="221"/>
      <c r="S225" s="222"/>
      <c r="T225" s="223"/>
      <c r="U225" s="213"/>
    </row>
    <row r="226" spans="3:21" ht="15" customHeight="1">
      <c r="C226" s="201"/>
      <c r="D226" s="255"/>
      <c r="M226" s="348"/>
      <c r="N226" s="221"/>
      <c r="O226" s="221"/>
      <c r="P226" s="221"/>
      <c r="Q226" s="221"/>
      <c r="R226" s="221"/>
      <c r="S226" s="222"/>
      <c r="T226" s="223"/>
      <c r="U226" s="213"/>
    </row>
    <row r="227" spans="3:21" ht="15" customHeight="1">
      <c r="C227" s="201"/>
      <c r="D227" s="255"/>
      <c r="M227" s="348"/>
      <c r="N227" s="354"/>
      <c r="O227" s="354"/>
      <c r="P227" s="354"/>
      <c r="Q227" s="354"/>
      <c r="R227" s="354"/>
      <c r="S227" s="355"/>
      <c r="T227" s="223"/>
      <c r="U227" s="213"/>
    </row>
    <row r="228" spans="3:21" ht="15" customHeight="1">
      <c r="C228" s="201"/>
      <c r="D228" s="324"/>
      <c r="M228" s="348"/>
      <c r="N228" s="282" t="s">
        <v>197</v>
      </c>
      <c r="O228" s="282"/>
      <c r="P228" s="282"/>
      <c r="Q228" s="282"/>
      <c r="R228" s="282"/>
      <c r="S228" s="283"/>
      <c r="T228" s="223"/>
      <c r="U228" s="213"/>
    </row>
    <row r="229" spans="3:21" ht="15" customHeight="1">
      <c r="C229" s="201"/>
      <c r="D229" s="256"/>
      <c r="M229" s="348"/>
      <c r="N229" s="221" t="s">
        <v>876</v>
      </c>
      <c r="O229" s="221"/>
      <c r="P229" s="221"/>
      <c r="Q229" s="221"/>
      <c r="R229" s="221"/>
      <c r="S229" s="222"/>
      <c r="T229" s="223"/>
      <c r="U229" s="213"/>
    </row>
    <row r="230" spans="3:21" ht="15" customHeight="1">
      <c r="C230" s="201"/>
      <c r="D230" s="245" t="s">
        <v>47</v>
      </c>
      <c r="E230" s="245"/>
      <c r="F230" s="245"/>
      <c r="G230" s="245"/>
      <c r="H230" s="245"/>
      <c r="I230" s="245"/>
      <c r="J230" s="245"/>
      <c r="K230" s="245"/>
      <c r="L230" s="246"/>
      <c r="M230" s="348"/>
      <c r="N230" s="221"/>
      <c r="O230" s="221"/>
      <c r="P230" s="221"/>
      <c r="Q230" s="221"/>
      <c r="R230" s="221"/>
      <c r="S230" s="222"/>
      <c r="T230" s="223"/>
      <c r="U230" s="213"/>
    </row>
    <row r="231" spans="3:21" ht="15" customHeight="1">
      <c r="C231" s="201"/>
      <c r="D231" s="245"/>
      <c r="E231" s="245"/>
      <c r="F231" s="245"/>
      <c r="G231" s="245"/>
      <c r="H231" s="245"/>
      <c r="I231" s="245"/>
      <c r="J231" s="245"/>
      <c r="K231" s="245"/>
      <c r="L231" s="246"/>
      <c r="M231" s="348"/>
      <c r="N231" s="221"/>
      <c r="O231" s="221"/>
      <c r="P231" s="221"/>
      <c r="Q231" s="221"/>
      <c r="R231" s="221"/>
      <c r="S231" s="222"/>
      <c r="T231" s="223"/>
    </row>
    <row r="232" spans="3:21" ht="15" customHeight="1">
      <c r="C232" s="201"/>
      <c r="D232" s="356"/>
      <c r="E232" s="356"/>
      <c r="F232" s="356"/>
      <c r="G232" s="356"/>
      <c r="H232" s="356"/>
      <c r="I232" s="356"/>
      <c r="J232" s="356"/>
      <c r="K232" s="356"/>
      <c r="L232" s="357"/>
      <c r="M232" s="348"/>
      <c r="N232" s="221"/>
      <c r="O232" s="221"/>
      <c r="P232" s="221"/>
      <c r="Q232" s="221"/>
      <c r="R232" s="221"/>
      <c r="S232" s="222"/>
      <c r="T232" s="223"/>
    </row>
    <row r="233" spans="3:21">
      <c r="D233" s="356"/>
      <c r="E233" s="356"/>
      <c r="F233" s="356"/>
      <c r="G233" s="356"/>
      <c r="H233" s="356"/>
      <c r="I233" s="356"/>
      <c r="J233" s="356"/>
      <c r="K233" s="356"/>
      <c r="L233" s="357"/>
      <c r="M233" s="348"/>
      <c r="N233" s="221"/>
      <c r="O233" s="221"/>
      <c r="P233" s="221"/>
      <c r="Q233" s="221"/>
      <c r="R233" s="221"/>
      <c r="S233" s="222"/>
      <c r="T233" s="223"/>
    </row>
    <row r="234" spans="3:21">
      <c r="C234" s="201"/>
      <c r="E234" s="213"/>
      <c r="F234" s="213"/>
      <c r="G234" s="213"/>
      <c r="H234" s="213"/>
      <c r="I234" s="213"/>
      <c r="J234" s="213"/>
      <c r="M234" s="348"/>
      <c r="N234" s="274" t="s">
        <v>535</v>
      </c>
      <c r="O234" s="274"/>
      <c r="P234" s="274"/>
      <c r="Q234" s="274"/>
      <c r="R234" s="274"/>
      <c r="S234" s="275"/>
      <c r="T234" s="276"/>
    </row>
    <row r="235" spans="3:21" ht="15" customHeight="1">
      <c r="C235" s="201"/>
      <c r="K235" s="213"/>
      <c r="L235" s="213"/>
      <c r="M235" s="348"/>
      <c r="N235" s="306" t="s">
        <v>948</v>
      </c>
      <c r="O235" s="306"/>
      <c r="P235" s="306"/>
      <c r="Q235" s="306"/>
      <c r="R235" s="306"/>
      <c r="S235" s="307"/>
      <c r="T235" s="223"/>
    </row>
    <row r="236" spans="3:21" ht="15" customHeight="1">
      <c r="C236" s="201"/>
      <c r="M236" s="348"/>
      <c r="N236" s="306"/>
      <c r="O236" s="306"/>
      <c r="P236" s="306"/>
      <c r="Q236" s="306"/>
      <c r="R236" s="306"/>
      <c r="S236" s="307"/>
      <c r="T236" s="223"/>
    </row>
    <row r="237" spans="3:21">
      <c r="C237" s="201"/>
      <c r="M237" s="348"/>
      <c r="N237" s="306"/>
      <c r="O237" s="306"/>
      <c r="P237" s="306"/>
      <c r="Q237" s="306"/>
      <c r="R237" s="306"/>
      <c r="S237" s="307"/>
      <c r="T237" s="223"/>
    </row>
    <row r="238" spans="3:21" ht="15" customHeight="1">
      <c r="D238" s="245" t="s">
        <v>534</v>
      </c>
      <c r="E238" s="245"/>
      <c r="F238" s="245"/>
      <c r="G238" s="245"/>
      <c r="H238" s="245"/>
      <c r="I238" s="245"/>
      <c r="J238" s="245"/>
      <c r="K238" s="245"/>
      <c r="L238" s="246"/>
      <c r="M238" s="348"/>
      <c r="N238" s="306"/>
      <c r="O238" s="306"/>
      <c r="P238" s="306"/>
      <c r="Q238" s="306"/>
      <c r="R238" s="306"/>
      <c r="S238" s="307"/>
      <c r="T238" s="223"/>
    </row>
    <row r="239" spans="3:21" ht="15" customHeight="1">
      <c r="D239" s="245"/>
      <c r="E239" s="245"/>
      <c r="F239" s="245"/>
      <c r="G239" s="245"/>
      <c r="H239" s="245"/>
      <c r="I239" s="245"/>
      <c r="J239" s="245"/>
      <c r="K239" s="245"/>
      <c r="L239" s="246"/>
      <c r="M239" s="348"/>
      <c r="N239" s="306"/>
      <c r="O239" s="306"/>
      <c r="P239" s="306"/>
      <c r="Q239" s="306"/>
      <c r="R239" s="306"/>
      <c r="S239" s="307"/>
      <c r="T239" s="223"/>
    </row>
    <row r="240" spans="3:21">
      <c r="D240" s="356"/>
      <c r="E240" s="356"/>
      <c r="F240" s="356"/>
      <c r="G240" s="356"/>
      <c r="H240" s="356"/>
      <c r="I240" s="356"/>
      <c r="J240" s="356"/>
      <c r="K240" s="356"/>
      <c r="L240" s="357"/>
      <c r="M240" s="348"/>
      <c r="N240" s="306"/>
      <c r="O240" s="306"/>
      <c r="P240" s="306"/>
      <c r="Q240" s="306"/>
      <c r="R240" s="306"/>
      <c r="S240" s="307"/>
      <c r="T240" s="223"/>
    </row>
    <row r="241" spans="2:21" ht="15" customHeight="1">
      <c r="C241" s="201"/>
      <c r="D241" s="356"/>
      <c r="E241" s="356"/>
      <c r="F241" s="356"/>
      <c r="G241" s="356"/>
      <c r="H241" s="356"/>
      <c r="I241" s="356"/>
      <c r="J241" s="356"/>
      <c r="K241" s="356"/>
      <c r="L241" s="357"/>
      <c r="M241" s="348"/>
      <c r="N241" s="274" t="s">
        <v>198</v>
      </c>
      <c r="O241" s="274"/>
      <c r="P241" s="274"/>
      <c r="Q241" s="274"/>
      <c r="R241" s="274"/>
      <c r="S241" s="275"/>
      <c r="T241" s="276"/>
    </row>
    <row r="242" spans="2:21" ht="15" customHeight="1">
      <c r="C242" s="201"/>
      <c r="D242" s="356"/>
      <c r="E242" s="356"/>
      <c r="F242" s="356"/>
      <c r="G242" s="356"/>
      <c r="H242" s="356"/>
      <c r="I242" s="356"/>
      <c r="J242" s="356"/>
      <c r="K242" s="356"/>
      <c r="L242" s="357"/>
      <c r="M242" s="348"/>
      <c r="N242" s="221" t="s">
        <v>765</v>
      </c>
      <c r="O242" s="221"/>
      <c r="P242" s="221"/>
      <c r="Q242" s="221"/>
      <c r="R242" s="221"/>
      <c r="S242" s="222"/>
      <c r="T242" s="223"/>
    </row>
    <row r="243" spans="2:21">
      <c r="C243" s="201"/>
      <c r="M243" s="348"/>
      <c r="N243" s="221"/>
      <c r="O243" s="221"/>
      <c r="P243" s="221"/>
      <c r="Q243" s="221"/>
      <c r="R243" s="221"/>
      <c r="S243" s="222"/>
      <c r="T243" s="223"/>
    </row>
    <row r="244" spans="2:21" ht="15" customHeight="1">
      <c r="C244" s="201"/>
      <c r="M244" s="348"/>
      <c r="N244" s="221"/>
      <c r="O244" s="221"/>
      <c r="P244" s="221"/>
      <c r="Q244" s="221"/>
      <c r="R244" s="221"/>
      <c r="S244" s="222"/>
      <c r="T244" s="223"/>
    </row>
    <row r="245" spans="2:21">
      <c r="C245" s="201"/>
      <c r="M245" s="348"/>
      <c r="N245" s="221"/>
      <c r="O245" s="221"/>
      <c r="P245" s="221"/>
      <c r="Q245" s="221"/>
      <c r="R245" s="221"/>
      <c r="S245" s="222"/>
      <c r="T245" s="223"/>
    </row>
    <row r="246" spans="2:21" ht="15" customHeight="1">
      <c r="C246" s="201"/>
      <c r="M246" s="348"/>
      <c r="N246" s="221"/>
      <c r="O246" s="221"/>
      <c r="P246" s="221"/>
      <c r="Q246" s="221"/>
      <c r="R246" s="221"/>
      <c r="S246" s="222"/>
      <c r="T246" s="223"/>
    </row>
    <row r="247" spans="2:21">
      <c r="C247" s="213"/>
      <c r="M247" s="208"/>
      <c r="N247" s="213"/>
      <c r="O247" s="213"/>
      <c r="P247" s="213"/>
      <c r="Q247" s="213"/>
      <c r="R247" s="213"/>
      <c r="S247" s="214"/>
      <c r="T247" s="170"/>
    </row>
    <row r="248" spans="2:21">
      <c r="D248" s="258"/>
      <c r="E248" s="258"/>
      <c r="F248" s="258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9"/>
      <c r="T248" s="170"/>
    </row>
    <row r="249" spans="2:21">
      <c r="B249" s="347"/>
      <c r="C249" s="201"/>
      <c r="D249" s="331" t="s">
        <v>903</v>
      </c>
      <c r="M249" s="348"/>
      <c r="N249" s="212" t="s">
        <v>3</v>
      </c>
      <c r="O249" s="213"/>
      <c r="P249" s="213"/>
      <c r="Q249" s="213"/>
      <c r="R249" s="213"/>
      <c r="S249" s="214"/>
      <c r="T249" s="170"/>
      <c r="U249" s="201"/>
    </row>
    <row r="250" spans="2:21" ht="15" customHeight="1">
      <c r="C250" s="201"/>
      <c r="D250" s="261"/>
      <c r="M250" s="348"/>
      <c r="N250" s="213"/>
      <c r="O250" s="213"/>
      <c r="P250" s="213"/>
      <c r="Q250" s="213"/>
      <c r="R250" s="213"/>
      <c r="S250" s="214"/>
      <c r="T250" s="170"/>
      <c r="U250" s="201"/>
    </row>
    <row r="251" spans="2:21" ht="15" customHeight="1">
      <c r="C251" s="201"/>
      <c r="D251" s="245" t="s">
        <v>536</v>
      </c>
      <c r="E251" s="245"/>
      <c r="F251" s="245"/>
      <c r="G251" s="245"/>
      <c r="H251" s="245"/>
      <c r="I251" s="245"/>
      <c r="J251" s="245"/>
      <c r="K251" s="245"/>
      <c r="L251" s="246"/>
      <c r="M251" s="348"/>
      <c r="N251" s="358" t="s">
        <v>938</v>
      </c>
      <c r="O251" s="358"/>
      <c r="P251" s="358"/>
      <c r="Q251" s="358"/>
      <c r="R251" s="358"/>
      <c r="S251" s="359"/>
      <c r="T251" s="269"/>
      <c r="U251" s="201"/>
    </row>
    <row r="252" spans="2:21" ht="15" customHeight="1">
      <c r="C252" s="201"/>
      <c r="D252" s="245"/>
      <c r="E252" s="245"/>
      <c r="F252" s="245"/>
      <c r="G252" s="245"/>
      <c r="H252" s="245"/>
      <c r="I252" s="245"/>
      <c r="J252" s="245"/>
      <c r="K252" s="245"/>
      <c r="L252" s="246"/>
      <c r="M252" s="348"/>
      <c r="N252" s="221" t="s">
        <v>766</v>
      </c>
      <c r="O252" s="221"/>
      <c r="P252" s="221"/>
      <c r="Q252" s="221"/>
      <c r="R252" s="221"/>
      <c r="S252" s="222"/>
      <c r="T252" s="223"/>
      <c r="U252" s="201"/>
    </row>
    <row r="253" spans="2:21" ht="15" customHeight="1">
      <c r="C253" s="201"/>
      <c r="D253" s="256"/>
      <c r="M253" s="348"/>
      <c r="N253" s="221"/>
      <c r="O253" s="221"/>
      <c r="P253" s="221"/>
      <c r="Q253" s="221"/>
      <c r="R253" s="221"/>
      <c r="S253" s="222"/>
      <c r="T253" s="223"/>
      <c r="U253" s="213"/>
    </row>
    <row r="254" spans="2:21">
      <c r="C254" s="201"/>
      <c r="D254" s="255"/>
      <c r="M254" s="348"/>
      <c r="N254" s="221"/>
      <c r="O254" s="221"/>
      <c r="P254" s="221"/>
      <c r="Q254" s="221"/>
      <c r="R254" s="221"/>
      <c r="S254" s="222"/>
      <c r="T254" s="223"/>
      <c r="U254" s="213"/>
    </row>
    <row r="255" spans="2:21" ht="15" customHeight="1">
      <c r="C255" s="201"/>
      <c r="D255" s="256"/>
      <c r="M255" s="348"/>
      <c r="N255" s="221"/>
      <c r="O255" s="221"/>
      <c r="P255" s="221"/>
      <c r="Q255" s="221"/>
      <c r="R255" s="221"/>
      <c r="S255" s="222"/>
      <c r="T255" s="223"/>
      <c r="U255" s="213"/>
    </row>
    <row r="256" spans="2:21" ht="15" customHeight="1">
      <c r="C256" s="201"/>
      <c r="D256" s="270"/>
      <c r="M256" s="348"/>
      <c r="N256" s="221"/>
      <c r="O256" s="221"/>
      <c r="P256" s="221"/>
      <c r="Q256" s="221"/>
      <c r="R256" s="221"/>
      <c r="S256" s="222"/>
      <c r="T256" s="223"/>
      <c r="U256" s="213"/>
    </row>
    <row r="257" spans="3:21" ht="15" customHeight="1">
      <c r="C257" s="201"/>
      <c r="D257" s="270"/>
      <c r="M257" s="348"/>
      <c r="N257" s="221"/>
      <c r="O257" s="221"/>
      <c r="P257" s="221"/>
      <c r="Q257" s="221"/>
      <c r="R257" s="221"/>
      <c r="S257" s="222"/>
      <c r="T257" s="223"/>
      <c r="U257" s="213"/>
    </row>
    <row r="258" spans="3:21" ht="15" customHeight="1">
      <c r="C258" s="201"/>
      <c r="D258" s="172" t="s">
        <v>95</v>
      </c>
      <c r="M258" s="348"/>
      <c r="N258" s="298"/>
      <c r="O258" s="298"/>
      <c r="P258" s="298"/>
      <c r="Q258" s="298"/>
      <c r="R258" s="298"/>
      <c r="S258" s="299"/>
      <c r="T258" s="269"/>
      <c r="U258" s="213"/>
    </row>
    <row r="259" spans="3:21" ht="15" customHeight="1">
      <c r="C259" s="201"/>
      <c r="D259" s="172"/>
      <c r="M259" s="348"/>
      <c r="N259" s="282" t="s">
        <v>537</v>
      </c>
      <c r="O259" s="282"/>
      <c r="P259" s="282"/>
      <c r="Q259" s="282"/>
      <c r="R259" s="282"/>
      <c r="S259" s="283"/>
      <c r="T259" s="223"/>
      <c r="U259" s="213"/>
    </row>
    <row r="260" spans="3:21" ht="15" customHeight="1">
      <c r="C260" s="201"/>
      <c r="D260" s="172"/>
      <c r="M260" s="348"/>
      <c r="N260" s="282"/>
      <c r="O260" s="282"/>
      <c r="P260" s="282"/>
      <c r="Q260" s="282"/>
      <c r="R260" s="282"/>
      <c r="S260" s="283"/>
      <c r="T260" s="223"/>
      <c r="U260" s="213"/>
    </row>
    <row r="261" spans="3:21" ht="15" customHeight="1">
      <c r="C261" s="201"/>
      <c r="D261" s="172"/>
      <c r="M261" s="348"/>
      <c r="N261" s="282"/>
      <c r="O261" s="282"/>
      <c r="P261" s="282"/>
      <c r="Q261" s="282"/>
      <c r="R261" s="282"/>
      <c r="S261" s="283"/>
      <c r="T261" s="223"/>
      <c r="U261" s="213"/>
    </row>
    <row r="262" spans="3:21" ht="15" customHeight="1">
      <c r="C262" s="201"/>
      <c r="D262" s="172"/>
      <c r="M262" s="348"/>
      <c r="N262" s="282"/>
      <c r="O262" s="282"/>
      <c r="P262" s="282"/>
      <c r="Q262" s="282"/>
      <c r="R262" s="282"/>
      <c r="S262" s="283"/>
      <c r="T262" s="223"/>
      <c r="U262" s="213"/>
    </row>
    <row r="263" spans="3:21" ht="15" customHeight="1">
      <c r="C263" s="201"/>
      <c r="D263" s="172"/>
      <c r="M263" s="348"/>
      <c r="N263" s="282"/>
      <c r="O263" s="282"/>
      <c r="P263" s="282"/>
      <c r="Q263" s="282"/>
      <c r="R263" s="282"/>
      <c r="S263" s="283"/>
      <c r="T263" s="223"/>
      <c r="U263" s="213"/>
    </row>
    <row r="264" spans="3:21" ht="15" customHeight="1">
      <c r="C264" s="201"/>
      <c r="D264" s="172"/>
      <c r="M264" s="348"/>
      <c r="N264" s="282" t="s">
        <v>97</v>
      </c>
      <c r="O264" s="282"/>
      <c r="P264" s="282"/>
      <c r="Q264" s="282"/>
      <c r="R264" s="282"/>
      <c r="S264" s="283"/>
      <c r="T264" s="223"/>
      <c r="U264" s="213"/>
    </row>
    <row r="265" spans="3:21" ht="15" customHeight="1">
      <c r="C265" s="201"/>
      <c r="D265" s="172"/>
      <c r="M265" s="348"/>
      <c r="N265" s="221" t="s">
        <v>767</v>
      </c>
      <c r="O265" s="221"/>
      <c r="P265" s="221"/>
      <c r="Q265" s="221"/>
      <c r="R265" s="221"/>
      <c r="S265" s="222"/>
      <c r="T265" s="223"/>
      <c r="U265" s="213"/>
    </row>
    <row r="266" spans="3:21" ht="15" customHeight="1">
      <c r="C266" s="201"/>
      <c r="D266" s="172"/>
      <c r="M266" s="348"/>
      <c r="N266" s="221"/>
      <c r="O266" s="221"/>
      <c r="P266" s="221"/>
      <c r="Q266" s="221"/>
      <c r="R266" s="221"/>
      <c r="S266" s="222"/>
      <c r="T266" s="223"/>
      <c r="U266" s="213"/>
    </row>
    <row r="267" spans="3:21" ht="15" customHeight="1">
      <c r="C267" s="201"/>
      <c r="M267" s="348"/>
      <c r="N267" s="221"/>
      <c r="O267" s="221"/>
      <c r="P267" s="221"/>
      <c r="Q267" s="221"/>
      <c r="R267" s="221"/>
      <c r="S267" s="222"/>
      <c r="T267" s="223"/>
      <c r="U267" s="213"/>
    </row>
    <row r="268" spans="3:21" ht="15" customHeight="1">
      <c r="C268" s="201"/>
      <c r="M268" s="348"/>
      <c r="N268" s="221"/>
      <c r="O268" s="221"/>
      <c r="P268" s="221"/>
      <c r="Q268" s="221"/>
      <c r="R268" s="221"/>
      <c r="S268" s="222"/>
      <c r="T268" s="223"/>
      <c r="U268" s="213"/>
    </row>
    <row r="269" spans="3:21" ht="15" customHeight="1">
      <c r="C269" s="201"/>
      <c r="M269" s="348"/>
      <c r="N269" s="282" t="s">
        <v>538</v>
      </c>
      <c r="O269" s="282"/>
      <c r="P269" s="282"/>
      <c r="Q269" s="282"/>
      <c r="R269" s="282"/>
      <c r="S269" s="283"/>
      <c r="T269" s="223"/>
      <c r="U269" s="213"/>
    </row>
    <row r="270" spans="3:21" ht="15" customHeight="1">
      <c r="C270" s="201"/>
      <c r="M270" s="348"/>
      <c r="N270" s="282"/>
      <c r="O270" s="282"/>
      <c r="P270" s="282"/>
      <c r="Q270" s="282"/>
      <c r="R270" s="282"/>
      <c r="S270" s="283"/>
      <c r="T270" s="223"/>
      <c r="U270" s="213"/>
    </row>
    <row r="271" spans="3:21" ht="15" customHeight="1">
      <c r="C271" s="201"/>
      <c r="M271" s="348"/>
      <c r="N271" s="282"/>
      <c r="O271" s="282"/>
      <c r="P271" s="282"/>
      <c r="Q271" s="282"/>
      <c r="R271" s="282"/>
      <c r="S271" s="283"/>
      <c r="T271" s="223"/>
      <c r="U271" s="213"/>
    </row>
    <row r="272" spans="3:21" ht="15" customHeight="1">
      <c r="C272" s="201"/>
      <c r="M272" s="348"/>
      <c r="N272" s="282"/>
      <c r="O272" s="282"/>
      <c r="P272" s="282"/>
      <c r="Q272" s="282"/>
      <c r="R272" s="282"/>
      <c r="S272" s="283"/>
      <c r="T272" s="223"/>
      <c r="U272" s="213"/>
    </row>
    <row r="273" spans="2:21" ht="15" customHeight="1">
      <c r="C273" s="201"/>
      <c r="M273" s="348"/>
      <c r="N273" s="282" t="s">
        <v>877</v>
      </c>
      <c r="O273" s="282"/>
      <c r="P273" s="282"/>
      <c r="Q273" s="282"/>
      <c r="R273" s="282"/>
      <c r="S273" s="283"/>
      <c r="T273" s="223"/>
      <c r="U273" s="213"/>
    </row>
    <row r="274" spans="2:21" ht="15" customHeight="1">
      <c r="C274" s="201"/>
      <c r="D274" s="270"/>
      <c r="M274" s="348"/>
      <c r="N274" s="221" t="s">
        <v>918</v>
      </c>
      <c r="O274" s="221"/>
      <c r="P274" s="221"/>
      <c r="Q274" s="221"/>
      <c r="R274" s="221"/>
      <c r="S274" s="222"/>
      <c r="T274" s="223"/>
      <c r="U274" s="213"/>
    </row>
    <row r="275" spans="2:21" ht="15" customHeight="1">
      <c r="C275" s="201"/>
      <c r="D275" s="270"/>
      <c r="M275" s="348"/>
      <c r="N275" s="221"/>
      <c r="O275" s="221"/>
      <c r="P275" s="221"/>
      <c r="Q275" s="221"/>
      <c r="R275" s="221"/>
      <c r="S275" s="222"/>
      <c r="T275" s="223"/>
      <c r="U275" s="213"/>
    </row>
    <row r="276" spans="2:21" ht="15" customHeight="1">
      <c r="C276" s="201"/>
      <c r="D276" s="270"/>
      <c r="M276" s="348"/>
      <c r="N276" s="221"/>
      <c r="O276" s="221"/>
      <c r="P276" s="221"/>
      <c r="Q276" s="221"/>
      <c r="R276" s="221"/>
      <c r="S276" s="222"/>
      <c r="T276" s="223"/>
      <c r="U276" s="213"/>
    </row>
    <row r="277" spans="2:21" ht="15" customHeight="1">
      <c r="C277" s="201"/>
      <c r="D277" s="270"/>
      <c r="M277" s="348"/>
      <c r="N277" s="221"/>
      <c r="O277" s="221"/>
      <c r="P277" s="221"/>
      <c r="Q277" s="221"/>
      <c r="R277" s="221"/>
      <c r="S277" s="222"/>
      <c r="T277" s="223"/>
      <c r="U277" s="213"/>
    </row>
    <row r="278" spans="2:21" ht="15" customHeight="1">
      <c r="C278" s="201"/>
      <c r="D278" s="270"/>
      <c r="M278" s="348"/>
      <c r="N278" s="221"/>
      <c r="O278" s="221"/>
      <c r="P278" s="221"/>
      <c r="Q278" s="221"/>
      <c r="R278" s="221"/>
      <c r="S278" s="222"/>
      <c r="T278" s="223"/>
      <c r="U278" s="213"/>
    </row>
    <row r="279" spans="2:21" ht="15" customHeight="1">
      <c r="C279" s="201"/>
      <c r="D279" s="270"/>
      <c r="M279" s="348"/>
      <c r="N279" s="221"/>
      <c r="O279" s="221"/>
      <c r="P279" s="221"/>
      <c r="Q279" s="221"/>
      <c r="R279" s="221"/>
      <c r="S279" s="222"/>
      <c r="T279" s="170"/>
      <c r="U279" s="213"/>
    </row>
    <row r="280" spans="2:21" ht="15" customHeight="1">
      <c r="C280" s="201"/>
      <c r="D280" s="270"/>
      <c r="M280" s="348"/>
      <c r="N280" s="282" t="s">
        <v>99</v>
      </c>
      <c r="O280" s="282"/>
      <c r="P280" s="282"/>
      <c r="Q280" s="282"/>
      <c r="R280" s="282"/>
      <c r="S280" s="283"/>
      <c r="T280" s="223"/>
      <c r="U280" s="213"/>
    </row>
    <row r="281" spans="2:21" ht="15" customHeight="1">
      <c r="C281" s="201"/>
      <c r="D281" s="270"/>
      <c r="M281" s="348"/>
      <c r="N281" s="221" t="s">
        <v>927</v>
      </c>
      <c r="O281" s="221"/>
      <c r="P281" s="221"/>
      <c r="Q281" s="221"/>
      <c r="R281" s="221"/>
      <c r="S281" s="222"/>
      <c r="T281" s="223"/>
      <c r="U281" s="213"/>
    </row>
    <row r="282" spans="2:21" ht="15" customHeight="1">
      <c r="C282" s="201"/>
      <c r="D282" s="270"/>
      <c r="M282" s="348"/>
      <c r="N282" s="221"/>
      <c r="O282" s="221"/>
      <c r="P282" s="221"/>
      <c r="Q282" s="221"/>
      <c r="R282" s="221"/>
      <c r="S282" s="222"/>
      <c r="T282" s="223"/>
      <c r="U282" s="213"/>
    </row>
    <row r="283" spans="2:21" ht="15" customHeight="1">
      <c r="C283" s="201"/>
      <c r="D283" s="270"/>
      <c r="M283" s="348"/>
      <c r="N283" s="221"/>
      <c r="O283" s="221"/>
      <c r="P283" s="221"/>
      <c r="Q283" s="221"/>
      <c r="R283" s="221"/>
      <c r="S283" s="222"/>
      <c r="T283" s="223"/>
      <c r="U283" s="213"/>
    </row>
    <row r="284" spans="2:21">
      <c r="C284" s="201"/>
      <c r="M284" s="348"/>
      <c r="N284" s="221"/>
      <c r="O284" s="221"/>
      <c r="P284" s="221"/>
      <c r="Q284" s="221"/>
      <c r="R284" s="221"/>
      <c r="S284" s="222"/>
      <c r="T284" s="223"/>
    </row>
    <row r="285" spans="2:21"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08"/>
      <c r="N285" s="213"/>
      <c r="O285" s="313"/>
      <c r="P285" s="313"/>
      <c r="Q285" s="313"/>
      <c r="R285" s="313"/>
      <c r="S285" s="314"/>
      <c r="T285" s="312"/>
    </row>
    <row r="286" spans="2:21">
      <c r="D286" s="258"/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58"/>
      <c r="P286" s="258"/>
      <c r="Q286" s="258"/>
      <c r="R286" s="258"/>
      <c r="S286" s="259"/>
      <c r="T286" s="170"/>
    </row>
    <row r="287" spans="2:21">
      <c r="B287" s="347"/>
      <c r="C287" s="201"/>
      <c r="D287" s="210" t="s">
        <v>27</v>
      </c>
      <c r="M287" s="348"/>
      <c r="N287" s="212" t="s">
        <v>3</v>
      </c>
      <c r="O287" s="213"/>
      <c r="P287" s="213"/>
      <c r="Q287" s="213"/>
      <c r="R287" s="213"/>
      <c r="S287" s="214"/>
      <c r="T287" s="170"/>
      <c r="U287" s="201"/>
    </row>
    <row r="288" spans="2:21" ht="15" customHeight="1">
      <c r="C288" s="201"/>
      <c r="D288" s="261"/>
      <c r="M288" s="348"/>
      <c r="N288" s="213"/>
      <c r="O288" s="213"/>
      <c r="P288" s="213"/>
      <c r="Q288" s="213"/>
      <c r="R288" s="213"/>
      <c r="S288" s="214"/>
      <c r="T288" s="170"/>
      <c r="U288" s="201"/>
    </row>
    <row r="289" spans="2:21" ht="15" customHeight="1">
      <c r="C289" s="201"/>
      <c r="D289" s="255" t="s">
        <v>48</v>
      </c>
      <c r="E289" s="351"/>
      <c r="F289" s="351"/>
      <c r="G289" s="351"/>
      <c r="H289" s="351"/>
      <c r="I289" s="351"/>
      <c r="J289" s="351"/>
      <c r="K289" s="351"/>
      <c r="L289" s="352"/>
      <c r="M289" s="348"/>
      <c r="N289" s="282" t="s">
        <v>161</v>
      </c>
      <c r="O289" s="282"/>
      <c r="P289" s="282"/>
      <c r="Q289" s="282"/>
      <c r="R289" s="282"/>
      <c r="S289" s="283"/>
      <c r="T289" s="223"/>
      <c r="U289" s="201"/>
    </row>
    <row r="290" spans="2:21" ht="15" customHeight="1">
      <c r="C290" s="201"/>
      <c r="D290" s="351"/>
      <c r="E290" s="351"/>
      <c r="F290" s="351"/>
      <c r="G290" s="351"/>
      <c r="H290" s="351"/>
      <c r="I290" s="351"/>
      <c r="J290" s="351"/>
      <c r="K290" s="351"/>
      <c r="L290" s="352"/>
      <c r="M290" s="348"/>
      <c r="N290" s="221" t="s">
        <v>768</v>
      </c>
      <c r="O290" s="221"/>
      <c r="P290" s="221"/>
      <c r="Q290" s="221"/>
      <c r="R290" s="221"/>
      <c r="S290" s="222"/>
      <c r="T290" s="223"/>
      <c r="U290" s="201"/>
    </row>
    <row r="291" spans="2:21">
      <c r="C291" s="201"/>
      <c r="D291" s="284"/>
      <c r="M291" s="348"/>
      <c r="N291" s="221"/>
      <c r="O291" s="221"/>
      <c r="P291" s="221"/>
      <c r="Q291" s="221"/>
      <c r="R291" s="221"/>
      <c r="S291" s="222"/>
      <c r="T291" s="223"/>
      <c r="U291" s="201"/>
    </row>
    <row r="292" spans="2:21">
      <c r="C292" s="201"/>
      <c r="D292" s="285"/>
      <c r="M292" s="348"/>
      <c r="N292" s="360"/>
      <c r="O292" s="360"/>
      <c r="P292" s="360"/>
      <c r="Q292" s="360"/>
      <c r="R292" s="360"/>
      <c r="S292" s="361"/>
      <c r="T292" s="362"/>
      <c r="U292" s="201"/>
    </row>
    <row r="293" spans="2:21" ht="15" customHeight="1">
      <c r="C293" s="201"/>
      <c r="M293" s="348"/>
      <c r="N293" s="282" t="s">
        <v>916</v>
      </c>
      <c r="O293" s="282"/>
      <c r="P293" s="282"/>
      <c r="Q293" s="282"/>
      <c r="R293" s="282"/>
      <c r="S293" s="283"/>
      <c r="T293" s="223"/>
      <c r="U293" s="201"/>
    </row>
    <row r="294" spans="2:21">
      <c r="C294" s="201"/>
      <c r="D294" s="255" t="s">
        <v>539</v>
      </c>
      <c r="M294" s="348"/>
      <c r="N294" s="282"/>
      <c r="O294" s="282"/>
      <c r="P294" s="282"/>
      <c r="Q294" s="282"/>
      <c r="R294" s="282"/>
      <c r="S294" s="283"/>
      <c r="T294" s="223"/>
      <c r="U294" s="201"/>
    </row>
    <row r="295" spans="2:21" ht="15" customHeight="1">
      <c r="C295" s="201"/>
      <c r="D295" s="255"/>
      <c r="M295" s="348"/>
      <c r="N295" s="221" t="s">
        <v>769</v>
      </c>
      <c r="O295" s="221"/>
      <c r="P295" s="221"/>
      <c r="Q295" s="221"/>
      <c r="R295" s="221"/>
      <c r="S295" s="222"/>
      <c r="T295" s="223"/>
      <c r="U295" s="213"/>
    </row>
    <row r="296" spans="2:21" ht="15" customHeight="1">
      <c r="C296" s="201"/>
      <c r="D296" s="256"/>
      <c r="M296" s="348"/>
      <c r="N296" s="221"/>
      <c r="O296" s="221"/>
      <c r="P296" s="221"/>
      <c r="Q296" s="221"/>
      <c r="R296" s="221"/>
      <c r="S296" s="222"/>
      <c r="T296" s="223"/>
      <c r="U296" s="213"/>
    </row>
    <row r="297" spans="2:21" ht="15" customHeight="1">
      <c r="C297" s="201"/>
      <c r="D297" s="257"/>
      <c r="M297" s="348"/>
      <c r="N297" s="221" t="s">
        <v>770</v>
      </c>
      <c r="O297" s="221"/>
      <c r="P297" s="221"/>
      <c r="Q297" s="221"/>
      <c r="R297" s="221"/>
      <c r="S297" s="222"/>
      <c r="T297" s="223"/>
      <c r="U297" s="213"/>
    </row>
    <row r="298" spans="2:21" ht="15" customHeight="1">
      <c r="C298" s="201"/>
      <c r="M298" s="348"/>
      <c r="N298" s="221" t="s">
        <v>771</v>
      </c>
      <c r="O298" s="221"/>
      <c r="P298" s="221"/>
      <c r="Q298" s="221"/>
      <c r="R298" s="221"/>
      <c r="S298" s="222"/>
      <c r="T298" s="223"/>
    </row>
    <row r="299" spans="2:21">
      <c r="C299" s="201"/>
      <c r="D299" s="257"/>
      <c r="M299" s="348"/>
      <c r="N299" s="221"/>
      <c r="O299" s="221"/>
      <c r="P299" s="221"/>
      <c r="Q299" s="221"/>
      <c r="R299" s="221"/>
      <c r="S299" s="222"/>
      <c r="T299" s="223"/>
    </row>
    <row r="300" spans="2:21">
      <c r="C300" s="201"/>
      <c r="D300" s="257"/>
      <c r="M300" s="348"/>
      <c r="N300" s="221"/>
      <c r="O300" s="221"/>
      <c r="P300" s="221"/>
      <c r="Q300" s="221"/>
      <c r="R300" s="221"/>
      <c r="S300" s="222"/>
      <c r="T300" s="223"/>
    </row>
    <row r="301" spans="2:21">
      <c r="C301" s="201"/>
      <c r="M301" s="208"/>
      <c r="N301" s="213"/>
      <c r="O301" s="213"/>
      <c r="P301" s="213"/>
      <c r="Q301" s="213"/>
      <c r="R301" s="213"/>
      <c r="S301" s="214"/>
      <c r="T301" s="170"/>
    </row>
    <row r="302" spans="2:21">
      <c r="N302" s="213"/>
      <c r="O302" s="213"/>
      <c r="P302" s="213"/>
      <c r="Q302" s="213"/>
      <c r="R302" s="213"/>
      <c r="S302" s="214"/>
      <c r="T302" s="170"/>
    </row>
    <row r="303" spans="2:21">
      <c r="D303" s="258"/>
      <c r="E303" s="258"/>
      <c r="F303" s="258"/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  <c r="R303" s="258"/>
      <c r="S303" s="259"/>
      <c r="T303" s="170"/>
    </row>
    <row r="304" spans="2:21">
      <c r="B304" s="347"/>
      <c r="C304" s="201"/>
      <c r="D304" s="210" t="s">
        <v>540</v>
      </c>
      <c r="M304" s="348"/>
      <c r="N304" s="212" t="s">
        <v>3</v>
      </c>
      <c r="O304" s="213"/>
      <c r="P304" s="213"/>
      <c r="Q304" s="213"/>
      <c r="R304" s="213"/>
      <c r="S304" s="214"/>
      <c r="T304" s="170"/>
      <c r="U304" s="201"/>
    </row>
    <row r="305" spans="3:21" ht="15" customHeight="1">
      <c r="C305" s="201"/>
      <c r="D305" s="261"/>
      <c r="M305" s="348"/>
      <c r="N305" s="213"/>
      <c r="O305" s="213"/>
      <c r="P305" s="213"/>
      <c r="Q305" s="213"/>
      <c r="R305" s="213"/>
      <c r="S305" s="214"/>
      <c r="T305" s="170"/>
      <c r="U305" s="201"/>
    </row>
    <row r="306" spans="3:21" ht="15" customHeight="1">
      <c r="C306" s="201"/>
      <c r="D306" s="363" t="s">
        <v>541</v>
      </c>
      <c r="E306" s="363"/>
      <c r="F306" s="363"/>
      <c r="G306" s="363"/>
      <c r="H306" s="363"/>
      <c r="I306" s="363"/>
      <c r="J306" s="363"/>
      <c r="K306" s="363"/>
      <c r="L306" s="364"/>
      <c r="M306" s="348"/>
      <c r="N306" s="218" t="s">
        <v>180</v>
      </c>
      <c r="O306" s="218"/>
      <c r="P306" s="218"/>
      <c r="Q306" s="218"/>
      <c r="R306" s="218"/>
      <c r="S306" s="219"/>
      <c r="T306" s="220"/>
      <c r="U306" s="201"/>
    </row>
    <row r="307" spans="3:21" ht="15" customHeight="1">
      <c r="C307" s="201"/>
      <c r="D307" s="255"/>
      <c r="E307" s="351"/>
      <c r="F307" s="351"/>
      <c r="G307" s="351"/>
      <c r="H307" s="351"/>
      <c r="I307" s="351"/>
      <c r="J307" s="351"/>
      <c r="K307" s="351"/>
      <c r="L307" s="365"/>
      <c r="M307" s="348"/>
      <c r="N307" s="221" t="s">
        <v>772</v>
      </c>
      <c r="O307" s="221"/>
      <c r="P307" s="221"/>
      <c r="Q307" s="221"/>
      <c r="R307" s="221"/>
      <c r="S307" s="222"/>
      <c r="T307" s="223"/>
      <c r="U307" s="213"/>
    </row>
    <row r="308" spans="3:21">
      <c r="C308" s="201"/>
      <c r="D308" s="366"/>
      <c r="M308" s="348"/>
      <c r="N308" s="221"/>
      <c r="O308" s="221"/>
      <c r="P308" s="221"/>
      <c r="Q308" s="221"/>
      <c r="R308" s="221"/>
      <c r="S308" s="222"/>
      <c r="T308" s="223"/>
      <c r="U308" s="213"/>
    </row>
    <row r="309" spans="3:21">
      <c r="C309" s="201"/>
      <c r="D309" s="256"/>
      <c r="M309" s="348"/>
      <c r="N309" s="221"/>
      <c r="O309" s="221"/>
      <c r="P309" s="221"/>
      <c r="Q309" s="221"/>
      <c r="R309" s="221"/>
      <c r="S309" s="222"/>
      <c r="T309" s="223"/>
      <c r="U309" s="213"/>
    </row>
    <row r="310" spans="3:21" ht="15" customHeight="1">
      <c r="C310" s="201"/>
      <c r="D310" s="245" t="s">
        <v>543</v>
      </c>
      <c r="E310" s="245"/>
      <c r="F310" s="245"/>
      <c r="G310" s="245"/>
      <c r="H310" s="245"/>
      <c r="I310" s="245"/>
      <c r="J310" s="245"/>
      <c r="K310" s="245"/>
      <c r="L310" s="246"/>
      <c r="M310" s="348"/>
      <c r="N310" s="221"/>
      <c r="O310" s="221"/>
      <c r="P310" s="221"/>
      <c r="Q310" s="221"/>
      <c r="R310" s="221"/>
      <c r="S310" s="222"/>
      <c r="T310" s="223"/>
      <c r="U310" s="213"/>
    </row>
    <row r="311" spans="3:21" ht="15" customHeight="1">
      <c r="C311" s="201"/>
      <c r="D311" s="245"/>
      <c r="E311" s="245"/>
      <c r="F311" s="245"/>
      <c r="G311" s="245"/>
      <c r="H311" s="245"/>
      <c r="I311" s="245"/>
      <c r="J311" s="245"/>
      <c r="K311" s="245"/>
      <c r="L311" s="246"/>
      <c r="M311" s="348"/>
      <c r="N311" s="213"/>
      <c r="O311" s="213"/>
      <c r="P311" s="213"/>
      <c r="Q311" s="213"/>
      <c r="R311" s="213"/>
      <c r="S311" s="214"/>
      <c r="T311" s="170"/>
      <c r="U311" s="213"/>
    </row>
    <row r="312" spans="3:21" ht="15" customHeight="1">
      <c r="C312" s="201"/>
      <c r="D312" s="257"/>
      <c r="M312" s="348"/>
      <c r="N312" s="282" t="s">
        <v>179</v>
      </c>
      <c r="O312" s="282"/>
      <c r="P312" s="282"/>
      <c r="Q312" s="282"/>
      <c r="R312" s="282"/>
      <c r="S312" s="283"/>
      <c r="T312" s="223"/>
      <c r="U312" s="213"/>
    </row>
    <row r="313" spans="3:21">
      <c r="C313" s="201"/>
      <c r="M313" s="348"/>
      <c r="N313" s="221" t="s">
        <v>773</v>
      </c>
      <c r="O313" s="221"/>
      <c r="P313" s="221"/>
      <c r="Q313" s="221"/>
      <c r="R313" s="221"/>
      <c r="S313" s="222"/>
      <c r="T313" s="223"/>
    </row>
    <row r="314" spans="3:21">
      <c r="C314" s="201"/>
      <c r="D314" s="270"/>
      <c r="M314" s="348"/>
      <c r="N314" s="221"/>
      <c r="O314" s="221"/>
      <c r="P314" s="221"/>
      <c r="Q314" s="221"/>
      <c r="R314" s="221"/>
      <c r="S314" s="222"/>
      <c r="T314" s="223"/>
    </row>
    <row r="315" spans="3:21">
      <c r="C315" s="201"/>
      <c r="D315" s="257"/>
      <c r="M315" s="348"/>
      <c r="N315" s="221"/>
      <c r="O315" s="221"/>
      <c r="P315" s="221"/>
      <c r="Q315" s="221"/>
      <c r="R315" s="221"/>
      <c r="S315" s="222"/>
      <c r="T315" s="223"/>
    </row>
    <row r="316" spans="3:21">
      <c r="C316" s="201"/>
      <c r="E316" s="255"/>
      <c r="F316" s="255"/>
      <c r="G316" s="255"/>
      <c r="H316" s="255"/>
      <c r="I316" s="255"/>
      <c r="J316" s="255"/>
      <c r="K316" s="255"/>
      <c r="L316" s="255"/>
      <c r="M316" s="348"/>
      <c r="N316" s="367"/>
      <c r="O316" s="367"/>
      <c r="P316" s="367"/>
      <c r="Q316" s="367"/>
      <c r="R316" s="367"/>
      <c r="S316" s="368"/>
      <c r="T316" s="369"/>
    </row>
    <row r="317" spans="3:21">
      <c r="C317" s="201"/>
      <c r="D317" s="370"/>
      <c r="M317" s="348"/>
      <c r="N317" s="218" t="s">
        <v>195</v>
      </c>
      <c r="O317" s="218"/>
      <c r="P317" s="218"/>
      <c r="Q317" s="218"/>
      <c r="R317" s="218"/>
      <c r="S317" s="219"/>
      <c r="T317" s="220"/>
    </row>
    <row r="318" spans="3:21">
      <c r="C318" s="201"/>
      <c r="D318" s="255" t="s">
        <v>544</v>
      </c>
      <c r="M318" s="348"/>
      <c r="N318" s="221" t="s">
        <v>774</v>
      </c>
      <c r="O318" s="221"/>
      <c r="P318" s="221"/>
      <c r="Q318" s="221"/>
      <c r="R318" s="221"/>
      <c r="S318" s="222"/>
      <c r="T318" s="223"/>
    </row>
    <row r="319" spans="3:21">
      <c r="C319" s="201"/>
      <c r="M319" s="348"/>
      <c r="N319" s="221"/>
      <c r="O319" s="221"/>
      <c r="P319" s="221"/>
      <c r="Q319" s="221"/>
      <c r="R319" s="221"/>
      <c r="S319" s="222"/>
      <c r="T319" s="223"/>
    </row>
    <row r="320" spans="3:21">
      <c r="C320" s="201"/>
      <c r="D320" s="370"/>
      <c r="M320" s="348"/>
      <c r="N320" s="367"/>
      <c r="O320" s="367"/>
      <c r="P320" s="367"/>
      <c r="Q320" s="367"/>
      <c r="R320" s="367"/>
      <c r="S320" s="368"/>
      <c r="T320" s="369"/>
    </row>
    <row r="321" spans="3:20">
      <c r="C321" s="201"/>
      <c r="D321" s="370"/>
      <c r="M321" s="348"/>
      <c r="N321" s="282" t="s">
        <v>545</v>
      </c>
      <c r="O321" s="282"/>
      <c r="P321" s="282"/>
      <c r="Q321" s="282"/>
      <c r="R321" s="282"/>
      <c r="S321" s="283"/>
      <c r="T321" s="223"/>
    </row>
    <row r="322" spans="3:20" ht="15" customHeight="1">
      <c r="C322" s="201"/>
      <c r="D322" s="370"/>
      <c r="M322" s="348"/>
      <c r="N322" s="306" t="s">
        <v>949</v>
      </c>
      <c r="O322" s="306"/>
      <c r="P322" s="306"/>
      <c r="Q322" s="306"/>
      <c r="R322" s="306"/>
      <c r="S322" s="307"/>
      <c r="T322" s="223"/>
    </row>
    <row r="323" spans="3:20">
      <c r="C323" s="201"/>
      <c r="D323" s="370"/>
      <c r="M323" s="348"/>
      <c r="N323" s="306"/>
      <c r="O323" s="306"/>
      <c r="P323" s="306"/>
      <c r="Q323" s="306"/>
      <c r="R323" s="306"/>
      <c r="S323" s="307"/>
      <c r="T323" s="223"/>
    </row>
    <row r="324" spans="3:20">
      <c r="C324" s="201"/>
      <c r="D324" s="370"/>
      <c r="M324" s="348"/>
      <c r="N324" s="306"/>
      <c r="O324" s="306"/>
      <c r="P324" s="306"/>
      <c r="Q324" s="306"/>
      <c r="R324" s="306"/>
      <c r="S324" s="307"/>
      <c r="T324" s="223"/>
    </row>
    <row r="325" spans="3:20">
      <c r="C325" s="201"/>
      <c r="D325" s="370"/>
      <c r="M325" s="348"/>
      <c r="N325" s="306"/>
      <c r="O325" s="306"/>
      <c r="P325" s="306"/>
      <c r="Q325" s="306"/>
      <c r="R325" s="306"/>
      <c r="S325" s="307"/>
      <c r="T325" s="223"/>
    </row>
    <row r="326" spans="3:20">
      <c r="C326" s="201"/>
      <c r="D326" s="370"/>
      <c r="M326" s="348"/>
      <c r="N326" s="306"/>
      <c r="O326" s="306"/>
      <c r="P326" s="306"/>
      <c r="Q326" s="306"/>
      <c r="R326" s="306"/>
      <c r="S326" s="307"/>
      <c r="T326" s="223"/>
    </row>
    <row r="327" spans="3:20">
      <c r="C327" s="201"/>
      <c r="D327" s="370"/>
      <c r="M327" s="348"/>
      <c r="N327" s="306"/>
      <c r="O327" s="306"/>
      <c r="P327" s="306"/>
      <c r="Q327" s="306"/>
      <c r="R327" s="306"/>
      <c r="S327" s="307"/>
      <c r="T327" s="223"/>
    </row>
    <row r="328" spans="3:20">
      <c r="C328" s="201"/>
      <c r="D328" s="370"/>
      <c r="M328" s="348"/>
      <c r="N328" s="306"/>
      <c r="O328" s="306"/>
      <c r="P328" s="306"/>
      <c r="Q328" s="306"/>
      <c r="R328" s="306"/>
      <c r="S328" s="307"/>
      <c r="T328" s="223"/>
    </row>
    <row r="329" spans="3:20" ht="15" customHeight="1">
      <c r="C329" s="201"/>
      <c r="D329" s="370"/>
      <c r="M329" s="348"/>
      <c r="N329" s="360"/>
      <c r="O329" s="360"/>
      <c r="P329" s="360"/>
      <c r="Q329" s="360"/>
      <c r="R329" s="360"/>
      <c r="S329" s="361"/>
      <c r="T329" s="362"/>
    </row>
    <row r="330" spans="3:20" ht="15" customHeight="1">
      <c r="C330" s="201"/>
      <c r="D330" s="370"/>
      <c r="M330" s="348"/>
      <c r="N330" s="221" t="s">
        <v>775</v>
      </c>
      <c r="O330" s="221"/>
      <c r="P330" s="221"/>
      <c r="Q330" s="221"/>
      <c r="R330" s="221"/>
      <c r="S330" s="222"/>
      <c r="T330" s="223"/>
    </row>
    <row r="331" spans="3:20" ht="15" customHeight="1">
      <c r="C331" s="201"/>
      <c r="D331" s="370"/>
      <c r="M331" s="348"/>
      <c r="N331" s="221"/>
      <c r="O331" s="221"/>
      <c r="P331" s="221"/>
      <c r="Q331" s="221"/>
      <c r="R331" s="221"/>
      <c r="S331" s="222"/>
      <c r="T331" s="223"/>
    </row>
    <row r="332" spans="3:20">
      <c r="C332" s="201"/>
      <c r="N332" s="304"/>
      <c r="O332" s="304"/>
      <c r="P332" s="304"/>
      <c r="Q332" s="304"/>
      <c r="R332" s="304"/>
      <c r="S332" s="305"/>
      <c r="T332" s="295"/>
    </row>
    <row r="333" spans="3:20">
      <c r="N333" s="213"/>
      <c r="O333" s="213"/>
      <c r="P333" s="213"/>
      <c r="Q333" s="213"/>
      <c r="R333" s="213"/>
      <c r="S333" s="214"/>
      <c r="T333" s="170"/>
    </row>
    <row r="334" spans="3:20">
      <c r="D334" s="258"/>
      <c r="E334" s="258"/>
      <c r="F334" s="258"/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9"/>
      <c r="T334" s="170"/>
    </row>
    <row r="335" spans="3:20"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214"/>
      <c r="T335" s="170"/>
    </row>
    <row r="336" spans="3:20">
      <c r="C336" s="201"/>
      <c r="D336" s="210" t="s">
        <v>542</v>
      </c>
      <c r="M336" s="348"/>
      <c r="N336" s="371" t="s">
        <v>3</v>
      </c>
      <c r="O336" s="213"/>
      <c r="P336" s="213"/>
      <c r="Q336" s="213"/>
      <c r="R336" s="213"/>
      <c r="S336" s="214"/>
      <c r="T336" s="170"/>
    </row>
    <row r="337" spans="3:20">
      <c r="C337" s="201"/>
      <c r="M337" s="348"/>
      <c r="N337" s="208"/>
      <c r="O337" s="213"/>
      <c r="P337" s="213"/>
      <c r="Q337" s="213"/>
      <c r="R337" s="213"/>
      <c r="S337" s="214"/>
      <c r="T337" s="170"/>
    </row>
    <row r="338" spans="3:20" ht="15" customHeight="1">
      <c r="C338" s="201"/>
      <c r="D338" s="372" t="s">
        <v>546</v>
      </c>
      <c r="M338" s="348"/>
      <c r="N338" s="282" t="s">
        <v>201</v>
      </c>
      <c r="O338" s="282"/>
      <c r="P338" s="282"/>
      <c r="Q338" s="282"/>
      <c r="R338" s="282"/>
      <c r="S338" s="283"/>
      <c r="T338" s="223"/>
    </row>
    <row r="339" spans="3:20" ht="15" customHeight="1">
      <c r="C339" s="201"/>
      <c r="M339" s="348"/>
      <c r="N339" s="373" t="s">
        <v>547</v>
      </c>
      <c r="O339" s="373"/>
      <c r="P339" s="373"/>
      <c r="Q339" s="373"/>
      <c r="R339" s="373"/>
      <c r="S339" s="230"/>
      <c r="T339" s="223"/>
    </row>
    <row r="340" spans="3:20" ht="15" customHeight="1">
      <c r="C340" s="201"/>
      <c r="M340" s="348"/>
      <c r="N340" s="373"/>
      <c r="O340" s="373"/>
      <c r="P340" s="373"/>
      <c r="Q340" s="373"/>
      <c r="R340" s="373"/>
      <c r="S340" s="230"/>
      <c r="T340" s="223"/>
    </row>
    <row r="341" spans="3:20">
      <c r="C341" s="201"/>
      <c r="M341" s="348"/>
      <c r="N341" s="373"/>
      <c r="O341" s="373"/>
      <c r="P341" s="373"/>
      <c r="Q341" s="373"/>
      <c r="R341" s="373"/>
      <c r="S341" s="230"/>
      <c r="T341" s="223"/>
    </row>
    <row r="342" spans="3:20">
      <c r="C342" s="201"/>
      <c r="M342" s="348"/>
      <c r="N342" s="373"/>
      <c r="O342" s="373"/>
      <c r="P342" s="373"/>
      <c r="Q342" s="373"/>
      <c r="R342" s="373"/>
      <c r="S342" s="230"/>
      <c r="T342" s="223"/>
    </row>
    <row r="343" spans="3:20">
      <c r="C343" s="201"/>
      <c r="M343" s="348"/>
      <c r="N343" s="373"/>
      <c r="O343" s="373"/>
      <c r="P343" s="373"/>
      <c r="Q343" s="373"/>
      <c r="R343" s="373"/>
      <c r="S343" s="230"/>
      <c r="T343" s="223"/>
    </row>
    <row r="344" spans="3:20">
      <c r="C344" s="201"/>
      <c r="M344" s="348"/>
      <c r="N344" s="373"/>
      <c r="O344" s="373"/>
      <c r="P344" s="373"/>
      <c r="Q344" s="373"/>
      <c r="R344" s="373"/>
      <c r="S344" s="230"/>
      <c r="T344" s="223"/>
    </row>
    <row r="345" spans="3:20">
      <c r="C345" s="201"/>
      <c r="M345" s="348"/>
      <c r="N345" s="338"/>
      <c r="O345" s="338"/>
      <c r="P345" s="338"/>
      <c r="Q345" s="338"/>
      <c r="R345" s="338"/>
      <c r="S345" s="339"/>
      <c r="T345" s="295"/>
    </row>
    <row r="346" spans="3:20">
      <c r="C346" s="201"/>
      <c r="M346" s="348"/>
      <c r="N346" s="282" t="s">
        <v>200</v>
      </c>
      <c r="O346" s="282"/>
      <c r="P346" s="282"/>
      <c r="Q346" s="282"/>
      <c r="R346" s="282"/>
      <c r="S346" s="283"/>
      <c r="T346" s="223"/>
    </row>
    <row r="347" spans="3:20" ht="15" customHeight="1">
      <c r="C347" s="201"/>
      <c r="D347" s="374" t="s">
        <v>49</v>
      </c>
      <c r="M347" s="348"/>
      <c r="N347" s="373" t="s">
        <v>776</v>
      </c>
      <c r="O347" s="373"/>
      <c r="P347" s="373"/>
      <c r="Q347" s="373"/>
      <c r="R347" s="373"/>
      <c r="S347" s="230"/>
      <c r="T347" s="223"/>
    </row>
    <row r="348" spans="3:20" ht="15" customHeight="1">
      <c r="C348" s="201"/>
      <c r="M348" s="348"/>
      <c r="N348" s="373"/>
      <c r="O348" s="373"/>
      <c r="P348" s="373"/>
      <c r="Q348" s="373"/>
      <c r="R348" s="373"/>
      <c r="S348" s="230"/>
      <c r="T348" s="223"/>
    </row>
    <row r="349" spans="3:20" ht="15" customHeight="1">
      <c r="C349" s="201"/>
      <c r="M349" s="348"/>
      <c r="N349" s="373"/>
      <c r="O349" s="373"/>
      <c r="P349" s="373"/>
      <c r="Q349" s="373"/>
      <c r="R349" s="373"/>
      <c r="S349" s="230"/>
      <c r="T349" s="223"/>
    </row>
    <row r="350" spans="3:20">
      <c r="C350" s="201"/>
      <c r="M350" s="348"/>
      <c r="N350" s="338"/>
      <c r="O350" s="338"/>
      <c r="P350" s="338"/>
      <c r="Q350" s="338"/>
      <c r="R350" s="338"/>
      <c r="S350" s="339"/>
      <c r="T350" s="295"/>
    </row>
    <row r="351" spans="3:20">
      <c r="C351" s="201"/>
      <c r="D351" s="375" t="s">
        <v>50</v>
      </c>
      <c r="M351" s="348"/>
      <c r="N351" s="251" t="s">
        <v>199</v>
      </c>
      <c r="O351" s="251"/>
      <c r="P351" s="251"/>
      <c r="Q351" s="251"/>
      <c r="R351" s="251"/>
      <c r="S351" s="252"/>
      <c r="T351" s="253"/>
    </row>
    <row r="352" spans="3:20" ht="15" customHeight="1">
      <c r="C352" s="201"/>
      <c r="D352" s="375"/>
      <c r="M352" s="348"/>
      <c r="N352" s="373" t="s">
        <v>777</v>
      </c>
      <c r="O352" s="373"/>
      <c r="P352" s="373"/>
      <c r="Q352" s="373"/>
      <c r="R352" s="373"/>
      <c r="S352" s="230"/>
      <c r="T352" s="223"/>
    </row>
    <row r="353" spans="3:20" ht="15" customHeight="1">
      <c r="C353" s="201"/>
      <c r="D353" s="375"/>
      <c r="M353" s="348"/>
      <c r="N353" s="373"/>
      <c r="O353" s="373"/>
      <c r="P353" s="373"/>
      <c r="Q353" s="373"/>
      <c r="R353" s="373"/>
      <c r="S353" s="230"/>
      <c r="T353" s="223"/>
    </row>
    <row r="354" spans="3:20" ht="15" customHeight="1">
      <c r="C354" s="201"/>
      <c r="D354" s="375"/>
      <c r="M354" s="348"/>
      <c r="N354" s="373"/>
      <c r="O354" s="373"/>
      <c r="P354" s="373"/>
      <c r="Q354" s="373"/>
      <c r="R354" s="373"/>
      <c r="S354" s="230"/>
      <c r="T354" s="223"/>
    </row>
    <row r="355" spans="3:20">
      <c r="C355" s="201"/>
      <c r="D355" s="375"/>
      <c r="M355" s="348"/>
      <c r="N355" s="373"/>
      <c r="O355" s="373"/>
      <c r="P355" s="373"/>
      <c r="Q355" s="373"/>
      <c r="R355" s="373"/>
      <c r="S355" s="230"/>
      <c r="T355" s="223"/>
    </row>
    <row r="356" spans="3:20" ht="15" customHeight="1">
      <c r="C356" s="201"/>
      <c r="D356" s="375"/>
      <c r="M356" s="348"/>
      <c r="N356" s="373" t="s">
        <v>778</v>
      </c>
      <c r="O356" s="373"/>
      <c r="P356" s="373"/>
      <c r="Q356" s="373"/>
      <c r="R356" s="373"/>
      <c r="S356" s="230"/>
      <c r="T356" s="223"/>
    </row>
    <row r="357" spans="3:20">
      <c r="C357" s="201"/>
      <c r="D357" s="375"/>
      <c r="M357" s="348"/>
      <c r="N357" s="373"/>
      <c r="O357" s="373"/>
      <c r="P357" s="373"/>
      <c r="Q357" s="373"/>
      <c r="R357" s="373"/>
      <c r="S357" s="230"/>
      <c r="T357" s="223"/>
    </row>
    <row r="358" spans="3:20" ht="15" customHeight="1">
      <c r="C358" s="201"/>
      <c r="E358" s="376"/>
      <c r="F358" s="376"/>
      <c r="G358" s="376"/>
      <c r="H358" s="376"/>
      <c r="I358" s="376"/>
      <c r="J358" s="376"/>
      <c r="K358" s="376"/>
      <c r="L358" s="377"/>
      <c r="M358" s="348"/>
      <c r="N358" s="373"/>
      <c r="O358" s="373"/>
      <c r="P358" s="373"/>
      <c r="Q358" s="373"/>
      <c r="R358" s="373"/>
      <c r="S358" s="230"/>
      <c r="T358" s="223"/>
    </row>
    <row r="359" spans="3:20" ht="15" customHeight="1">
      <c r="C359" s="201"/>
      <c r="D359" s="378" t="s">
        <v>950</v>
      </c>
      <c r="E359" s="378"/>
      <c r="F359" s="378"/>
      <c r="G359" s="378"/>
      <c r="H359" s="378"/>
      <c r="I359" s="378"/>
      <c r="J359" s="378"/>
      <c r="K359" s="378"/>
      <c r="L359" s="379"/>
      <c r="M359" s="348"/>
      <c r="N359" s="373"/>
      <c r="O359" s="373"/>
      <c r="P359" s="373"/>
      <c r="Q359" s="373"/>
      <c r="R359" s="373"/>
      <c r="S359" s="230"/>
      <c r="T359" s="223"/>
    </row>
    <row r="360" spans="3:20">
      <c r="C360" s="201"/>
      <c r="D360" s="378"/>
      <c r="E360" s="378"/>
      <c r="F360" s="378"/>
      <c r="G360" s="378"/>
      <c r="H360" s="378"/>
      <c r="I360" s="378"/>
      <c r="J360" s="378"/>
      <c r="K360" s="378"/>
      <c r="L360" s="379"/>
      <c r="M360" s="348"/>
      <c r="N360" s="338"/>
      <c r="O360" s="338"/>
      <c r="P360" s="338"/>
      <c r="Q360" s="338"/>
      <c r="R360" s="338"/>
      <c r="S360" s="339"/>
      <c r="T360" s="295"/>
    </row>
    <row r="361" spans="3:20">
      <c r="C361" s="201"/>
      <c r="D361" s="375"/>
      <c r="M361" s="348"/>
      <c r="N361" s="320" t="s">
        <v>194</v>
      </c>
      <c r="O361" s="321"/>
      <c r="P361" s="321"/>
      <c r="Q361" s="321"/>
      <c r="R361" s="321"/>
      <c r="S361" s="322"/>
      <c r="T361" s="323"/>
    </row>
    <row r="362" spans="3:20" ht="15" customHeight="1">
      <c r="C362" s="201"/>
      <c r="D362" s="375"/>
      <c r="M362" s="348"/>
      <c r="N362" s="373" t="s">
        <v>779</v>
      </c>
      <c r="O362" s="373"/>
      <c r="P362" s="373"/>
      <c r="Q362" s="373"/>
      <c r="R362" s="373"/>
      <c r="S362" s="230"/>
      <c r="T362" s="223"/>
    </row>
    <row r="363" spans="3:20">
      <c r="C363" s="201"/>
      <c r="D363" s="375"/>
      <c r="M363" s="348"/>
      <c r="N363" s="373"/>
      <c r="O363" s="373"/>
      <c r="P363" s="373"/>
      <c r="Q363" s="373"/>
      <c r="R363" s="373"/>
      <c r="S363" s="230"/>
      <c r="T363" s="223"/>
    </row>
    <row r="364" spans="3:20" ht="15" customHeight="1">
      <c r="C364" s="201"/>
      <c r="D364" s="375"/>
      <c r="M364" s="348"/>
      <c r="N364" s="373" t="s">
        <v>780</v>
      </c>
      <c r="O364" s="373"/>
      <c r="P364" s="373"/>
      <c r="Q364" s="373"/>
      <c r="R364" s="373"/>
      <c r="S364" s="230"/>
      <c r="T364" s="223"/>
    </row>
    <row r="365" spans="3:20" ht="15" customHeight="1">
      <c r="C365" s="201"/>
      <c r="D365" s="375"/>
      <c r="M365" s="348"/>
      <c r="N365" s="373"/>
      <c r="O365" s="373"/>
      <c r="P365" s="373"/>
      <c r="Q365" s="373"/>
      <c r="R365" s="373"/>
      <c r="S365" s="230"/>
      <c r="T365" s="223"/>
    </row>
    <row r="366" spans="3:20" ht="15" customHeight="1">
      <c r="C366" s="201"/>
      <c r="D366" s="375"/>
      <c r="M366" s="348"/>
      <c r="N366" s="373"/>
      <c r="O366" s="373"/>
      <c r="P366" s="373"/>
      <c r="Q366" s="373"/>
      <c r="R366" s="373"/>
      <c r="S366" s="230"/>
      <c r="T366" s="223"/>
    </row>
    <row r="367" spans="3:20" ht="15" customHeight="1">
      <c r="C367" s="201"/>
      <c r="D367" s="375"/>
      <c r="M367" s="348"/>
      <c r="N367" s="338"/>
      <c r="O367" s="338"/>
      <c r="P367" s="338"/>
      <c r="Q367" s="338"/>
      <c r="R367" s="338"/>
      <c r="S367" s="339"/>
      <c r="T367" s="295"/>
    </row>
    <row r="368" spans="3:20" ht="15" customHeight="1">
      <c r="C368" s="201"/>
      <c r="D368" s="375"/>
      <c r="M368" s="348"/>
      <c r="N368" s="282" t="s">
        <v>548</v>
      </c>
      <c r="O368" s="282"/>
      <c r="P368" s="282"/>
      <c r="Q368" s="282"/>
      <c r="R368" s="282"/>
      <c r="S368" s="283"/>
      <c r="T368" s="223"/>
    </row>
    <row r="369" spans="3:20" ht="15" customHeight="1">
      <c r="C369" s="201"/>
      <c r="D369" s="375"/>
      <c r="M369" s="348"/>
      <c r="N369" s="373" t="s">
        <v>781</v>
      </c>
      <c r="O369" s="373"/>
      <c r="P369" s="373"/>
      <c r="Q369" s="373"/>
      <c r="R369" s="373"/>
      <c r="S369" s="230"/>
      <c r="T369" s="223"/>
    </row>
    <row r="370" spans="3:20">
      <c r="C370" s="201"/>
      <c r="D370" s="375"/>
      <c r="M370" s="348"/>
      <c r="N370" s="373"/>
      <c r="O370" s="373"/>
      <c r="P370" s="373"/>
      <c r="Q370" s="373"/>
      <c r="R370" s="373"/>
      <c r="S370" s="230"/>
      <c r="T370" s="223"/>
    </row>
    <row r="371" spans="3:20">
      <c r="C371" s="201"/>
      <c r="D371" s="375"/>
      <c r="M371" s="348"/>
      <c r="N371" s="338"/>
      <c r="O371" s="338"/>
      <c r="P371" s="338"/>
      <c r="Q371" s="338"/>
      <c r="R371" s="338"/>
      <c r="S371" s="339"/>
      <c r="T371" s="295"/>
    </row>
    <row r="372" spans="3:20" ht="15" customHeight="1">
      <c r="C372" s="201"/>
      <c r="D372" s="375"/>
      <c r="M372" s="348"/>
      <c r="N372" s="380" t="s">
        <v>549</v>
      </c>
      <c r="O372" s="380"/>
      <c r="P372" s="380"/>
      <c r="Q372" s="380"/>
      <c r="R372" s="380"/>
      <c r="S372" s="381"/>
      <c r="T372" s="382"/>
    </row>
    <row r="373" spans="3:20" ht="15" customHeight="1">
      <c r="C373" s="201"/>
      <c r="D373" s="375"/>
      <c r="M373" s="348"/>
      <c r="N373" s="373" t="s">
        <v>939</v>
      </c>
      <c r="O373" s="373"/>
      <c r="P373" s="373"/>
      <c r="Q373" s="373"/>
      <c r="R373" s="373"/>
      <c r="S373" s="230"/>
      <c r="T373" s="223"/>
    </row>
    <row r="374" spans="3:20">
      <c r="C374" s="201"/>
      <c r="D374" s="375"/>
      <c r="M374" s="348"/>
      <c r="N374" s="373"/>
      <c r="O374" s="373"/>
      <c r="P374" s="373"/>
      <c r="Q374" s="373"/>
      <c r="R374" s="373"/>
      <c r="S374" s="230"/>
      <c r="T374" s="223"/>
    </row>
    <row r="375" spans="3:20">
      <c r="C375" s="201"/>
      <c r="D375" s="375"/>
      <c r="M375" s="348"/>
      <c r="N375" s="373"/>
      <c r="O375" s="373"/>
      <c r="P375" s="373"/>
      <c r="Q375" s="373"/>
      <c r="R375" s="373"/>
      <c r="S375" s="230"/>
      <c r="T375" s="223"/>
    </row>
    <row r="376" spans="3:20" ht="15" customHeight="1">
      <c r="C376" s="201"/>
      <c r="D376" s="375"/>
      <c r="M376" s="348"/>
      <c r="N376" s="373"/>
      <c r="O376" s="373"/>
      <c r="P376" s="373"/>
      <c r="Q376" s="373"/>
      <c r="R376" s="373"/>
      <c r="S376" s="230"/>
      <c r="T376" s="223"/>
    </row>
    <row r="377" spans="3:20">
      <c r="C377" s="201"/>
      <c r="D377" s="375"/>
      <c r="M377" s="348"/>
      <c r="N377" s="373"/>
      <c r="O377" s="373"/>
      <c r="P377" s="373"/>
      <c r="Q377" s="373"/>
      <c r="R377" s="373"/>
      <c r="S377" s="230"/>
      <c r="T377" s="223"/>
    </row>
    <row r="378" spans="3:20" ht="15" customHeight="1">
      <c r="C378" s="201"/>
      <c r="D378" s="375"/>
      <c r="M378" s="348"/>
      <c r="N378" s="373"/>
      <c r="O378" s="373"/>
      <c r="P378" s="373"/>
      <c r="Q378" s="373"/>
      <c r="R378" s="373"/>
      <c r="S378" s="230"/>
      <c r="T378" s="223"/>
    </row>
    <row r="379" spans="3:20">
      <c r="C379" s="201"/>
      <c r="D379" s="375"/>
      <c r="M379" s="348"/>
      <c r="N379" s="373"/>
      <c r="O379" s="373"/>
      <c r="P379" s="373"/>
      <c r="Q379" s="373"/>
      <c r="R379" s="373"/>
      <c r="S379" s="230"/>
      <c r="T379" s="223"/>
    </row>
    <row r="380" spans="3:20">
      <c r="C380" s="201"/>
      <c r="D380" s="375"/>
      <c r="M380" s="348"/>
      <c r="N380" s="373"/>
      <c r="O380" s="373"/>
      <c r="P380" s="373"/>
      <c r="Q380" s="373"/>
      <c r="R380" s="373"/>
      <c r="S380" s="230"/>
      <c r="T380" s="223"/>
    </row>
    <row r="381" spans="3:20">
      <c r="C381" s="201"/>
      <c r="D381" s="375"/>
      <c r="M381" s="348"/>
      <c r="N381" s="373"/>
      <c r="O381" s="373"/>
      <c r="P381" s="373"/>
      <c r="Q381" s="373"/>
      <c r="R381" s="373"/>
      <c r="S381" s="230"/>
      <c r="T381" s="223"/>
    </row>
    <row r="382" spans="3:20">
      <c r="C382" s="201"/>
      <c r="D382" s="375"/>
      <c r="M382" s="348"/>
      <c r="N382" s="373"/>
      <c r="O382" s="373"/>
      <c r="P382" s="373"/>
      <c r="Q382" s="373"/>
      <c r="R382" s="373"/>
      <c r="S382" s="230"/>
      <c r="T382" s="223"/>
    </row>
    <row r="383" spans="3:20">
      <c r="C383" s="213"/>
      <c r="D383" s="375"/>
      <c r="M383" s="348"/>
      <c r="N383" s="373"/>
      <c r="O383" s="373"/>
      <c r="P383" s="373"/>
      <c r="Q383" s="373"/>
      <c r="R383" s="373"/>
      <c r="S383" s="230"/>
      <c r="T383" s="170"/>
    </row>
    <row r="384" spans="3:20">
      <c r="C384" s="213"/>
      <c r="D384" s="375"/>
      <c r="N384" s="208"/>
      <c r="O384" s="213"/>
      <c r="P384" s="213"/>
      <c r="Q384" s="213"/>
      <c r="R384" s="213"/>
      <c r="S384" s="214"/>
      <c r="T384" s="170"/>
    </row>
    <row r="385" spans="2:21">
      <c r="N385" s="213"/>
      <c r="O385" s="213"/>
      <c r="P385" s="213"/>
      <c r="Q385" s="213"/>
      <c r="R385" s="213"/>
      <c r="S385" s="214"/>
      <c r="T385" s="170"/>
    </row>
    <row r="386" spans="2:21"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9"/>
      <c r="T386" s="170"/>
    </row>
    <row r="387" spans="2:21"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4"/>
      <c r="T387" s="170"/>
      <c r="U387" s="201"/>
    </row>
    <row r="388" spans="2:21">
      <c r="B388" s="347"/>
      <c r="C388" s="201"/>
      <c r="D388" s="210" t="s">
        <v>51</v>
      </c>
      <c r="M388" s="348"/>
      <c r="N388" s="212" t="s">
        <v>3</v>
      </c>
      <c r="O388" s="213"/>
      <c r="P388" s="213"/>
      <c r="Q388" s="213"/>
      <c r="R388" s="213"/>
      <c r="S388" s="214"/>
      <c r="T388" s="170"/>
      <c r="U388" s="201"/>
    </row>
    <row r="389" spans="2:21" ht="15" customHeight="1">
      <c r="C389" s="201"/>
      <c r="D389" s="261"/>
      <c r="M389" s="348"/>
      <c r="N389" s="213"/>
      <c r="O389" s="213"/>
      <c r="P389" s="213"/>
      <c r="Q389" s="213"/>
      <c r="R389" s="213"/>
      <c r="S389" s="214"/>
      <c r="T389" s="170"/>
      <c r="U389" s="201"/>
    </row>
    <row r="390" spans="2:21" ht="15" customHeight="1">
      <c r="C390" s="201"/>
      <c r="D390" s="383" t="s">
        <v>900</v>
      </c>
      <c r="E390" s="383"/>
      <c r="F390" s="383"/>
      <c r="G390" s="383"/>
      <c r="H390" s="383"/>
      <c r="I390" s="383"/>
      <c r="J390" s="383"/>
      <c r="K390" s="383"/>
      <c r="L390" s="384"/>
      <c r="M390" s="348"/>
      <c r="N390" s="282" t="s">
        <v>552</v>
      </c>
      <c r="O390" s="282"/>
      <c r="P390" s="282"/>
      <c r="Q390" s="282"/>
      <c r="R390" s="282"/>
      <c r="S390" s="283"/>
      <c r="T390" s="223"/>
      <c r="U390" s="201"/>
    </row>
    <row r="391" spans="2:21" ht="15" customHeight="1">
      <c r="C391" s="201"/>
      <c r="D391" s="383"/>
      <c r="E391" s="383"/>
      <c r="F391" s="383"/>
      <c r="G391" s="383"/>
      <c r="H391" s="383"/>
      <c r="I391" s="383"/>
      <c r="J391" s="383"/>
      <c r="K391" s="383"/>
      <c r="L391" s="384"/>
      <c r="M391" s="348"/>
      <c r="N391" s="55" t="s">
        <v>889</v>
      </c>
      <c r="O391" s="56"/>
      <c r="P391" s="56"/>
      <c r="Q391" s="56"/>
      <c r="R391" s="56"/>
      <c r="S391" s="57"/>
      <c r="T391" s="20"/>
      <c r="U391" s="201"/>
    </row>
    <row r="392" spans="2:21" ht="15" customHeight="1">
      <c r="C392" s="201"/>
      <c r="D392" s="284"/>
      <c r="M392" s="348"/>
      <c r="N392" s="56"/>
      <c r="O392" s="56"/>
      <c r="P392" s="56"/>
      <c r="Q392" s="56"/>
      <c r="R392" s="56"/>
      <c r="S392" s="57"/>
      <c r="T392" s="20"/>
      <c r="U392" s="201"/>
    </row>
    <row r="393" spans="2:21">
      <c r="C393" s="201"/>
      <c r="D393" s="285"/>
      <c r="M393" s="348"/>
      <c r="N393" s="56"/>
      <c r="O393" s="56"/>
      <c r="P393" s="56"/>
      <c r="Q393" s="56"/>
      <c r="R393" s="56"/>
      <c r="S393" s="57"/>
      <c r="T393" s="20"/>
      <c r="U393" s="201"/>
    </row>
    <row r="394" spans="2:21" ht="15" customHeight="1">
      <c r="C394" s="201"/>
      <c r="D394" s="255"/>
      <c r="M394" s="348"/>
      <c r="N394" s="56"/>
      <c r="O394" s="56"/>
      <c r="P394" s="56"/>
      <c r="Q394" s="56"/>
      <c r="R394" s="56"/>
      <c r="S394" s="57"/>
      <c r="T394" s="20"/>
      <c r="U394" s="201"/>
    </row>
    <row r="395" spans="2:21" ht="15" customHeight="1">
      <c r="C395" s="201"/>
      <c r="D395" s="378" t="s">
        <v>550</v>
      </c>
      <c r="E395" s="378"/>
      <c r="F395" s="378"/>
      <c r="G395" s="378"/>
      <c r="H395" s="378"/>
      <c r="I395" s="378"/>
      <c r="J395" s="378"/>
      <c r="K395" s="378"/>
      <c r="L395" s="379"/>
      <c r="M395" s="348"/>
      <c r="N395" s="221" t="s">
        <v>553</v>
      </c>
      <c r="O395" s="221"/>
      <c r="P395" s="221"/>
      <c r="Q395" s="221"/>
      <c r="R395" s="221"/>
      <c r="S395" s="222"/>
      <c r="T395" s="223"/>
      <c r="U395" s="201"/>
    </row>
    <row r="396" spans="2:21" ht="15" customHeight="1">
      <c r="C396" s="201"/>
      <c r="D396" s="378"/>
      <c r="E396" s="378"/>
      <c r="F396" s="378"/>
      <c r="G396" s="378"/>
      <c r="H396" s="378"/>
      <c r="I396" s="378"/>
      <c r="J396" s="378"/>
      <c r="K396" s="378"/>
      <c r="L396" s="379"/>
      <c r="M396" s="348"/>
      <c r="N396" s="221"/>
      <c r="O396" s="221"/>
      <c r="P396" s="221"/>
      <c r="Q396" s="221"/>
      <c r="R396" s="221"/>
      <c r="S396" s="222"/>
      <c r="T396" s="223"/>
      <c r="U396" s="213"/>
    </row>
    <row r="397" spans="2:21" ht="15" customHeight="1">
      <c r="C397" s="201"/>
      <c r="D397" s="256"/>
      <c r="M397" s="348"/>
      <c r="N397" s="221"/>
      <c r="O397" s="221"/>
      <c r="P397" s="221"/>
      <c r="Q397" s="221"/>
      <c r="R397" s="221"/>
      <c r="S397" s="222"/>
      <c r="T397" s="223"/>
      <c r="U397" s="213"/>
    </row>
    <row r="398" spans="2:21">
      <c r="C398" s="201"/>
      <c r="M398" s="348"/>
      <c r="N398" s="221"/>
      <c r="O398" s="221"/>
      <c r="P398" s="221"/>
      <c r="Q398" s="221"/>
      <c r="R398" s="221"/>
      <c r="S398" s="222"/>
      <c r="T398" s="223"/>
    </row>
    <row r="399" spans="2:21">
      <c r="C399" s="201"/>
      <c r="M399" s="348"/>
      <c r="N399" s="274" t="s">
        <v>110</v>
      </c>
      <c r="O399" s="274"/>
      <c r="P399" s="274"/>
      <c r="Q399" s="274"/>
      <c r="R399" s="274"/>
      <c r="S399" s="275"/>
      <c r="T399" s="276"/>
    </row>
    <row r="400" spans="2:21" ht="15" customHeight="1">
      <c r="C400" s="201"/>
      <c r="D400" s="270"/>
      <c r="M400" s="348"/>
      <c r="N400" s="221" t="s">
        <v>782</v>
      </c>
      <c r="O400" s="221"/>
      <c r="P400" s="221"/>
      <c r="Q400" s="221"/>
      <c r="R400" s="221"/>
      <c r="S400" s="222"/>
      <c r="T400" s="223"/>
    </row>
    <row r="401" spans="3:20" ht="15" customHeight="1">
      <c r="C401" s="201"/>
      <c r="D401" s="270"/>
      <c r="M401" s="348"/>
      <c r="N401" s="221"/>
      <c r="O401" s="221"/>
      <c r="P401" s="221"/>
      <c r="Q401" s="221"/>
      <c r="R401" s="221"/>
      <c r="S401" s="222"/>
      <c r="T401" s="223"/>
    </row>
    <row r="402" spans="3:20">
      <c r="C402" s="201"/>
      <c r="D402" s="270"/>
      <c r="M402" s="348"/>
      <c r="N402" s="221"/>
      <c r="O402" s="221"/>
      <c r="P402" s="221"/>
      <c r="Q402" s="221"/>
      <c r="R402" s="221"/>
      <c r="S402" s="222"/>
      <c r="T402" s="223"/>
    </row>
    <row r="403" spans="3:20">
      <c r="C403" s="201"/>
      <c r="D403" s="270"/>
      <c r="M403" s="348"/>
      <c r="N403" s="221"/>
      <c r="O403" s="221"/>
      <c r="P403" s="221"/>
      <c r="Q403" s="221"/>
      <c r="R403" s="221"/>
      <c r="S403" s="222"/>
      <c r="T403" s="223"/>
    </row>
    <row r="404" spans="3:20" ht="15" customHeight="1">
      <c r="C404" s="201"/>
      <c r="D404" s="378" t="s">
        <v>52</v>
      </c>
      <c r="E404" s="378"/>
      <c r="F404" s="378"/>
      <c r="G404" s="378"/>
      <c r="H404" s="378"/>
      <c r="I404" s="378"/>
      <c r="J404" s="378"/>
      <c r="K404" s="378"/>
      <c r="L404" s="379"/>
      <c r="M404" s="348"/>
      <c r="N404" s="221" t="s">
        <v>783</v>
      </c>
      <c r="O404" s="221"/>
      <c r="P404" s="221"/>
      <c r="Q404" s="221"/>
      <c r="R404" s="221"/>
      <c r="S404" s="222"/>
      <c r="T404" s="223"/>
    </row>
    <row r="405" spans="3:20" ht="15" customHeight="1">
      <c r="C405" s="201"/>
      <c r="D405" s="378"/>
      <c r="E405" s="378"/>
      <c r="F405" s="378"/>
      <c r="G405" s="378"/>
      <c r="H405" s="378"/>
      <c r="I405" s="378"/>
      <c r="J405" s="378"/>
      <c r="K405" s="378"/>
      <c r="L405" s="379"/>
      <c r="M405" s="348"/>
      <c r="N405" s="221"/>
      <c r="O405" s="221"/>
      <c r="P405" s="221"/>
      <c r="Q405" s="221"/>
      <c r="R405" s="221"/>
      <c r="S405" s="222"/>
      <c r="T405" s="223"/>
    </row>
    <row r="406" spans="3:20" ht="15" customHeight="1">
      <c r="C406" s="201"/>
      <c r="D406" s="376"/>
      <c r="E406" s="376"/>
      <c r="F406" s="376"/>
      <c r="G406" s="376"/>
      <c r="H406" s="376"/>
      <c r="I406" s="376"/>
      <c r="J406" s="376"/>
      <c r="K406" s="376"/>
      <c r="L406" s="377"/>
      <c r="M406" s="348"/>
      <c r="N406" s="221"/>
      <c r="O406" s="221"/>
      <c r="P406" s="221"/>
      <c r="Q406" s="221"/>
      <c r="R406" s="221"/>
      <c r="S406" s="222"/>
      <c r="T406" s="223"/>
    </row>
    <row r="407" spans="3:20" ht="15" customHeight="1">
      <c r="C407" s="201"/>
      <c r="D407" s="270"/>
      <c r="M407" s="348"/>
      <c r="N407" s="304"/>
      <c r="O407" s="304"/>
      <c r="P407" s="304"/>
      <c r="Q407" s="304"/>
      <c r="R407" s="304"/>
      <c r="S407" s="305"/>
      <c r="T407" s="295"/>
    </row>
    <row r="408" spans="3:20">
      <c r="C408" s="201"/>
      <c r="D408" s="270"/>
      <c r="M408" s="348"/>
      <c r="N408" s="274" t="s">
        <v>554</v>
      </c>
      <c r="O408" s="274"/>
      <c r="P408" s="274"/>
      <c r="Q408" s="274"/>
      <c r="R408" s="274"/>
      <c r="S408" s="275"/>
      <c r="T408" s="276"/>
    </row>
    <row r="409" spans="3:20" ht="15" customHeight="1">
      <c r="C409" s="201"/>
      <c r="D409" s="270"/>
      <c r="M409" s="348"/>
      <c r="N409" s="221" t="s">
        <v>784</v>
      </c>
      <c r="O409" s="221"/>
      <c r="P409" s="221"/>
      <c r="Q409" s="221"/>
      <c r="R409" s="221"/>
      <c r="S409" s="222"/>
      <c r="T409" s="223"/>
    </row>
    <row r="410" spans="3:20">
      <c r="C410" s="201"/>
      <c r="D410" s="383" t="s">
        <v>53</v>
      </c>
      <c r="M410" s="348"/>
      <c r="N410" s="221"/>
      <c r="O410" s="221"/>
      <c r="P410" s="221"/>
      <c r="Q410" s="221"/>
      <c r="R410" s="221"/>
      <c r="S410" s="222"/>
      <c r="T410" s="223"/>
    </row>
    <row r="411" spans="3:20" ht="15" customHeight="1">
      <c r="C411" s="201"/>
      <c r="E411" s="383"/>
      <c r="F411" s="383"/>
      <c r="G411" s="383"/>
      <c r="H411" s="383"/>
      <c r="I411" s="383"/>
      <c r="J411" s="383"/>
      <c r="K411" s="383"/>
      <c r="L411" s="384"/>
      <c r="M411" s="348"/>
      <c r="N411" s="304"/>
      <c r="O411" s="304"/>
      <c r="P411" s="304"/>
      <c r="Q411" s="304"/>
      <c r="R411" s="304"/>
      <c r="S411" s="305"/>
      <c r="T411" s="295"/>
    </row>
    <row r="412" spans="3:20" ht="15" customHeight="1">
      <c r="C412" s="201"/>
      <c r="D412" s="383"/>
      <c r="E412" s="383"/>
      <c r="F412" s="383"/>
      <c r="G412" s="383"/>
      <c r="H412" s="383"/>
      <c r="I412" s="383"/>
      <c r="J412" s="383"/>
      <c r="K412" s="383"/>
      <c r="L412" s="384"/>
      <c r="M412" s="348"/>
      <c r="N412" s="221" t="s">
        <v>555</v>
      </c>
      <c r="O412" s="221"/>
      <c r="P412" s="221"/>
      <c r="Q412" s="221"/>
      <c r="R412" s="221"/>
      <c r="S412" s="222"/>
      <c r="T412" s="223"/>
    </row>
    <row r="413" spans="3:20" ht="15" customHeight="1">
      <c r="C413" s="201"/>
      <c r="D413" s="383"/>
      <c r="E413" s="383"/>
      <c r="F413" s="383"/>
      <c r="G413" s="383"/>
      <c r="H413" s="383"/>
      <c r="I413" s="383"/>
      <c r="J413" s="383"/>
      <c r="K413" s="383"/>
      <c r="L413" s="384"/>
      <c r="M413" s="348"/>
      <c r="N413" s="221"/>
      <c r="O413" s="221"/>
      <c r="P413" s="221"/>
      <c r="Q413" s="221"/>
      <c r="R413" s="221"/>
      <c r="S413" s="222"/>
      <c r="T413" s="223"/>
    </row>
    <row r="414" spans="3:20">
      <c r="C414" s="201"/>
      <c r="D414" s="270"/>
      <c r="M414" s="348"/>
      <c r="N414" s="221"/>
      <c r="O414" s="221"/>
      <c r="P414" s="221"/>
      <c r="Q414" s="221"/>
      <c r="R414" s="221"/>
      <c r="S414" s="222"/>
      <c r="T414" s="223"/>
    </row>
    <row r="415" spans="3:20">
      <c r="C415" s="201"/>
      <c r="D415" s="270"/>
      <c r="M415" s="348"/>
      <c r="N415" s="304"/>
      <c r="O415" s="304"/>
      <c r="P415" s="304"/>
      <c r="Q415" s="304"/>
      <c r="R415" s="304"/>
      <c r="S415" s="305"/>
      <c r="T415" s="295"/>
    </row>
    <row r="416" spans="3:20" ht="15" customHeight="1">
      <c r="C416" s="201"/>
      <c r="D416" s="378" t="s">
        <v>551</v>
      </c>
      <c r="E416" s="378"/>
      <c r="F416" s="378"/>
      <c r="G416" s="378"/>
      <c r="H416" s="378"/>
      <c r="I416" s="378"/>
      <c r="J416" s="378"/>
      <c r="K416" s="378"/>
      <c r="L416" s="379"/>
      <c r="M416" s="348"/>
      <c r="N416" s="282" t="s">
        <v>105</v>
      </c>
      <c r="O416" s="282"/>
      <c r="P416" s="282"/>
      <c r="Q416" s="282"/>
      <c r="R416" s="282"/>
      <c r="S416" s="283"/>
      <c r="T416" s="223"/>
    </row>
    <row r="417" spans="3:20" ht="15" customHeight="1">
      <c r="C417" s="201"/>
      <c r="D417" s="378"/>
      <c r="E417" s="378"/>
      <c r="F417" s="378"/>
      <c r="G417" s="378"/>
      <c r="H417" s="378"/>
      <c r="I417" s="378"/>
      <c r="J417" s="378"/>
      <c r="K417" s="378"/>
      <c r="L417" s="379"/>
      <c r="M417" s="348"/>
      <c r="N417" s="221" t="s">
        <v>901</v>
      </c>
      <c r="O417" s="221"/>
      <c r="P417" s="221"/>
      <c r="Q417" s="221"/>
      <c r="R417" s="221"/>
      <c r="S417" s="222"/>
      <c r="T417" s="223"/>
    </row>
    <row r="418" spans="3:20" ht="15" customHeight="1">
      <c r="C418" s="201"/>
      <c r="D418" s="376"/>
      <c r="E418" s="376"/>
      <c r="F418" s="376"/>
      <c r="G418" s="376"/>
      <c r="H418" s="376"/>
      <c r="I418" s="376"/>
      <c r="J418" s="376"/>
      <c r="K418" s="376"/>
      <c r="L418" s="377"/>
      <c r="M418" s="348"/>
      <c r="N418" s="221"/>
      <c r="O418" s="221"/>
      <c r="P418" s="221"/>
      <c r="Q418" s="221"/>
      <c r="R418" s="221"/>
      <c r="S418" s="222"/>
      <c r="T418" s="223"/>
    </row>
    <row r="419" spans="3:20">
      <c r="C419" s="201"/>
      <c r="D419" s="376"/>
      <c r="E419" s="376"/>
      <c r="F419" s="376"/>
      <c r="G419" s="376"/>
      <c r="H419" s="376"/>
      <c r="I419" s="376"/>
      <c r="J419" s="376"/>
      <c r="K419" s="376"/>
      <c r="L419" s="377"/>
      <c r="M419" s="348"/>
      <c r="N419" s="221"/>
      <c r="O419" s="221"/>
      <c r="P419" s="221"/>
      <c r="Q419" s="221"/>
      <c r="R419" s="221"/>
      <c r="S419" s="222"/>
      <c r="T419" s="223"/>
    </row>
    <row r="420" spans="3:20" ht="15" customHeight="1">
      <c r="C420" s="201"/>
      <c r="D420" s="376"/>
      <c r="E420" s="376"/>
      <c r="F420" s="376"/>
      <c r="G420" s="376"/>
      <c r="H420" s="376"/>
      <c r="I420" s="376"/>
      <c r="J420" s="376"/>
      <c r="K420" s="376"/>
      <c r="L420" s="377"/>
      <c r="M420" s="348"/>
      <c r="N420" s="221"/>
      <c r="O420" s="221"/>
      <c r="P420" s="221"/>
      <c r="Q420" s="221"/>
      <c r="R420" s="221"/>
      <c r="S420" s="222"/>
      <c r="T420" s="223"/>
    </row>
    <row r="421" spans="3:20">
      <c r="C421" s="201"/>
      <c r="D421" s="270"/>
      <c r="M421" s="348"/>
      <c r="N421" s="221"/>
      <c r="O421" s="221"/>
      <c r="P421" s="221"/>
      <c r="Q421" s="221"/>
      <c r="R421" s="221"/>
      <c r="S421" s="222"/>
      <c r="T421" s="223"/>
    </row>
    <row r="422" spans="3:20">
      <c r="C422" s="201"/>
      <c r="D422" s="383" t="s">
        <v>54</v>
      </c>
      <c r="M422" s="348"/>
      <c r="N422" s="251" t="s">
        <v>556</v>
      </c>
      <c r="O422" s="251"/>
      <c r="P422" s="251"/>
      <c r="Q422" s="251"/>
      <c r="R422" s="251"/>
      <c r="S422" s="252"/>
      <c r="T422" s="253"/>
    </row>
    <row r="423" spans="3:20" ht="15" customHeight="1">
      <c r="C423" s="201"/>
      <c r="M423" s="348"/>
      <c r="N423" s="221" t="s">
        <v>558</v>
      </c>
      <c r="O423" s="221"/>
      <c r="P423" s="221"/>
      <c r="Q423" s="221"/>
      <c r="R423" s="221"/>
      <c r="S423" s="222"/>
      <c r="T423" s="223"/>
    </row>
    <row r="424" spans="3:20" ht="15" customHeight="1">
      <c r="C424" s="201"/>
      <c r="E424" s="383"/>
      <c r="F424" s="383"/>
      <c r="G424" s="383"/>
      <c r="H424" s="383"/>
      <c r="I424" s="383"/>
      <c r="J424" s="383"/>
      <c r="K424" s="383"/>
      <c r="L424" s="384"/>
      <c r="M424" s="348"/>
      <c r="N424" s="221"/>
      <c r="O424" s="221"/>
      <c r="P424" s="221"/>
      <c r="Q424" s="221"/>
      <c r="R424" s="221"/>
      <c r="S424" s="222"/>
      <c r="T424" s="223"/>
    </row>
    <row r="425" spans="3:20">
      <c r="C425" s="201"/>
      <c r="D425" s="383"/>
      <c r="E425" s="383"/>
      <c r="F425" s="383"/>
      <c r="G425" s="383"/>
      <c r="H425" s="383"/>
      <c r="I425" s="383"/>
      <c r="J425" s="383"/>
      <c r="K425" s="383"/>
      <c r="L425" s="384"/>
      <c r="M425" s="348"/>
      <c r="N425" s="221"/>
      <c r="O425" s="221"/>
      <c r="P425" s="221"/>
      <c r="Q425" s="221"/>
      <c r="R425" s="221"/>
      <c r="S425" s="222"/>
      <c r="T425" s="223"/>
    </row>
    <row r="426" spans="3:20">
      <c r="C426" s="201"/>
      <c r="D426" s="383"/>
      <c r="E426" s="383"/>
      <c r="F426" s="383"/>
      <c r="G426" s="383"/>
      <c r="H426" s="383"/>
      <c r="I426" s="383"/>
      <c r="J426" s="383"/>
      <c r="K426" s="383"/>
      <c r="L426" s="384"/>
      <c r="M426" s="348"/>
      <c r="N426" s="221"/>
      <c r="O426" s="221"/>
      <c r="P426" s="221"/>
      <c r="Q426" s="221"/>
      <c r="R426" s="221"/>
      <c r="S426" s="222"/>
      <c r="T426" s="223"/>
    </row>
    <row r="427" spans="3:20" ht="15" customHeight="1">
      <c r="C427" s="201"/>
      <c r="D427" s="270"/>
      <c r="M427" s="348"/>
      <c r="N427" s="221" t="s">
        <v>557</v>
      </c>
      <c r="O427" s="221"/>
      <c r="P427" s="221"/>
      <c r="Q427" s="221"/>
      <c r="R427" s="221"/>
      <c r="S427" s="222"/>
      <c r="T427" s="223"/>
    </row>
    <row r="428" spans="3:20">
      <c r="C428" s="201"/>
      <c r="D428" s="270"/>
      <c r="M428" s="348"/>
      <c r="N428" s="221"/>
      <c r="O428" s="221"/>
      <c r="P428" s="221"/>
      <c r="Q428" s="221"/>
      <c r="R428" s="221"/>
      <c r="S428" s="222"/>
      <c r="T428" s="223"/>
    </row>
    <row r="429" spans="3:20">
      <c r="C429" s="201"/>
      <c r="D429" s="385" t="s">
        <v>111</v>
      </c>
      <c r="M429" s="348"/>
      <c r="N429" s="213"/>
      <c r="O429" s="213"/>
      <c r="P429" s="213"/>
      <c r="Q429" s="213"/>
      <c r="R429" s="213"/>
      <c r="S429" s="214"/>
      <c r="T429" s="170"/>
    </row>
    <row r="430" spans="3:20">
      <c r="C430" s="201"/>
      <c r="M430" s="348"/>
      <c r="N430" s="274" t="s">
        <v>106</v>
      </c>
      <c r="O430" s="321"/>
      <c r="P430" s="321"/>
      <c r="Q430" s="321"/>
      <c r="R430" s="321"/>
      <c r="S430" s="322"/>
      <c r="T430" s="323"/>
    </row>
    <row r="431" spans="3:20" ht="15" customHeight="1">
      <c r="C431" s="201"/>
      <c r="D431" s="270"/>
      <c r="M431" s="348"/>
      <c r="N431" s="221" t="s">
        <v>785</v>
      </c>
      <c r="O431" s="221"/>
      <c r="P431" s="221"/>
      <c r="Q431" s="221"/>
      <c r="R431" s="221"/>
      <c r="S431" s="222"/>
      <c r="T431" s="223"/>
    </row>
    <row r="432" spans="3:20">
      <c r="C432" s="201"/>
      <c r="E432" s="172"/>
      <c r="F432" s="172"/>
      <c r="G432" s="172"/>
      <c r="H432" s="172"/>
      <c r="I432" s="172"/>
      <c r="J432" s="172"/>
      <c r="K432" s="172"/>
      <c r="L432" s="172"/>
      <c r="M432" s="348"/>
      <c r="N432" s="221"/>
      <c r="O432" s="221"/>
      <c r="P432" s="221"/>
      <c r="Q432" s="221"/>
      <c r="R432" s="221"/>
      <c r="S432" s="222"/>
      <c r="T432" s="223"/>
    </row>
    <row r="433" spans="3:20" ht="15" customHeight="1">
      <c r="C433" s="201"/>
      <c r="D433" s="385"/>
      <c r="E433" s="172"/>
      <c r="F433" s="172"/>
      <c r="G433" s="172"/>
      <c r="H433" s="172"/>
      <c r="I433" s="172"/>
      <c r="J433" s="172"/>
      <c r="K433" s="172"/>
      <c r="L433" s="172"/>
      <c r="M433" s="348"/>
      <c r="N433" s="221" t="s">
        <v>786</v>
      </c>
      <c r="O433" s="221"/>
      <c r="P433" s="221"/>
      <c r="Q433" s="221"/>
      <c r="R433" s="221"/>
      <c r="S433" s="222"/>
      <c r="T433" s="223"/>
    </row>
    <row r="434" spans="3:20">
      <c r="C434" s="201"/>
      <c r="D434" s="270"/>
      <c r="M434" s="348"/>
      <c r="N434" s="221"/>
      <c r="O434" s="221"/>
      <c r="P434" s="221"/>
      <c r="Q434" s="221"/>
      <c r="R434" s="221"/>
      <c r="S434" s="222"/>
      <c r="T434" s="223"/>
    </row>
    <row r="435" spans="3:20">
      <c r="C435" s="201"/>
      <c r="D435" s="270"/>
      <c r="M435" s="348"/>
      <c r="N435" s="221"/>
      <c r="O435" s="221"/>
      <c r="P435" s="221"/>
      <c r="Q435" s="221"/>
      <c r="R435" s="221"/>
      <c r="S435" s="222"/>
      <c r="T435" s="223"/>
    </row>
    <row r="436" spans="3:20">
      <c r="C436" s="201"/>
      <c r="D436" s="383" t="s">
        <v>55</v>
      </c>
      <c r="M436" s="348"/>
      <c r="N436" s="304"/>
      <c r="O436" s="386"/>
      <c r="P436" s="386"/>
      <c r="Q436" s="386"/>
      <c r="R436" s="386"/>
      <c r="S436" s="387"/>
      <c r="T436" s="388"/>
    </row>
    <row r="437" spans="3:20">
      <c r="C437" s="201"/>
      <c r="M437" s="348"/>
      <c r="N437" s="251" t="s">
        <v>107</v>
      </c>
      <c r="O437" s="251"/>
      <c r="P437" s="251"/>
      <c r="Q437" s="251"/>
      <c r="R437" s="251"/>
      <c r="S437" s="252"/>
      <c r="T437" s="253"/>
    </row>
    <row r="438" spans="3:20" ht="15" customHeight="1">
      <c r="C438" s="201"/>
      <c r="M438" s="348"/>
      <c r="N438" s="221" t="s">
        <v>902</v>
      </c>
      <c r="O438" s="221"/>
      <c r="P438" s="221"/>
      <c r="Q438" s="221"/>
      <c r="R438" s="221"/>
      <c r="S438" s="222"/>
      <c r="T438" s="223"/>
    </row>
    <row r="439" spans="3:20">
      <c r="C439" s="201"/>
      <c r="D439" s="270"/>
      <c r="M439" s="348"/>
      <c r="N439" s="221"/>
      <c r="O439" s="221"/>
      <c r="P439" s="221"/>
      <c r="Q439" s="221"/>
      <c r="R439" s="221"/>
      <c r="S439" s="222"/>
      <c r="T439" s="223"/>
    </row>
    <row r="440" spans="3:20">
      <c r="C440" s="201"/>
      <c r="M440" s="348"/>
      <c r="N440" s="221"/>
      <c r="O440" s="221"/>
      <c r="P440" s="221"/>
      <c r="Q440" s="221"/>
      <c r="R440" s="221"/>
      <c r="S440" s="222"/>
      <c r="T440" s="223"/>
    </row>
    <row r="441" spans="3:20" ht="15" customHeight="1">
      <c r="C441" s="201"/>
      <c r="M441" s="348"/>
      <c r="N441" s="221"/>
      <c r="O441" s="221"/>
      <c r="P441" s="221"/>
      <c r="Q441" s="221"/>
      <c r="R441" s="221"/>
      <c r="S441" s="222"/>
      <c r="T441" s="223"/>
    </row>
    <row r="442" spans="3:20">
      <c r="C442" s="201"/>
      <c r="D442" s="270"/>
      <c r="M442" s="348"/>
      <c r="N442" s="221"/>
      <c r="O442" s="221"/>
      <c r="P442" s="221"/>
      <c r="Q442" s="221"/>
      <c r="R442" s="221"/>
      <c r="S442" s="222"/>
      <c r="T442" s="223"/>
    </row>
    <row r="443" spans="3:20">
      <c r="C443" s="201"/>
      <c r="D443" s="270"/>
      <c r="M443" s="348"/>
      <c r="N443" s="380" t="s">
        <v>878</v>
      </c>
      <c r="O443" s="380"/>
      <c r="P443" s="380"/>
      <c r="Q443" s="380"/>
      <c r="R443" s="380"/>
      <c r="S443" s="381"/>
      <c r="T443" s="382"/>
    </row>
    <row r="444" spans="3:20" ht="15" customHeight="1">
      <c r="C444" s="201"/>
      <c r="D444" s="270"/>
      <c r="M444" s="348"/>
      <c r="N444" s="221" t="s">
        <v>787</v>
      </c>
      <c r="O444" s="221"/>
      <c r="P444" s="221"/>
      <c r="Q444" s="221"/>
      <c r="R444" s="221"/>
      <c r="S444" s="222"/>
      <c r="T444" s="223"/>
    </row>
    <row r="445" spans="3:20">
      <c r="C445" s="201"/>
      <c r="D445" s="270"/>
      <c r="M445" s="348"/>
      <c r="N445" s="221"/>
      <c r="O445" s="221"/>
      <c r="P445" s="221"/>
      <c r="Q445" s="221"/>
      <c r="R445" s="221"/>
      <c r="S445" s="222"/>
      <c r="T445" s="223"/>
    </row>
    <row r="446" spans="3:20" ht="15" customHeight="1">
      <c r="C446" s="201"/>
      <c r="D446" s="270"/>
      <c r="M446" s="348"/>
      <c r="N446" s="221"/>
      <c r="O446" s="221"/>
      <c r="P446" s="221"/>
      <c r="Q446" s="221"/>
      <c r="R446" s="221"/>
      <c r="S446" s="222"/>
      <c r="T446" s="223"/>
    </row>
    <row r="447" spans="3:20">
      <c r="C447" s="201"/>
      <c r="D447" s="270"/>
      <c r="M447" s="348"/>
      <c r="N447" s="221"/>
      <c r="O447" s="221"/>
      <c r="P447" s="221"/>
      <c r="Q447" s="221"/>
      <c r="R447" s="221"/>
      <c r="S447" s="222"/>
      <c r="T447" s="223"/>
    </row>
    <row r="448" spans="3:20">
      <c r="C448" s="201"/>
      <c r="D448" s="270"/>
      <c r="M448" s="348"/>
      <c r="N448" s="221"/>
      <c r="O448" s="221"/>
      <c r="P448" s="221"/>
      <c r="Q448" s="221"/>
      <c r="R448" s="221"/>
      <c r="S448" s="222"/>
      <c r="T448" s="223"/>
    </row>
    <row r="449" spans="3:20">
      <c r="C449" s="201"/>
      <c r="D449" s="270"/>
      <c r="M449" s="348"/>
      <c r="N449" s="221"/>
      <c r="O449" s="221"/>
      <c r="P449" s="221"/>
      <c r="Q449" s="221"/>
      <c r="R449" s="221"/>
      <c r="S449" s="222"/>
      <c r="T449" s="170"/>
    </row>
    <row r="450" spans="3:20">
      <c r="C450" s="201"/>
      <c r="D450" s="270"/>
      <c r="N450" s="213"/>
      <c r="O450" s="213"/>
      <c r="P450" s="213"/>
      <c r="Q450" s="213"/>
      <c r="R450" s="213"/>
      <c r="S450" s="214"/>
      <c r="T450" s="170"/>
    </row>
    <row r="451" spans="3:20">
      <c r="C451" s="201"/>
      <c r="D451" s="258"/>
      <c r="E451" s="258"/>
      <c r="F451" s="258"/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/>
      <c r="S451" s="259"/>
      <c r="T451" s="170"/>
    </row>
    <row r="452" spans="3:20">
      <c r="C452" s="201"/>
      <c r="N452" s="213"/>
      <c r="O452" s="213"/>
      <c r="P452" s="213"/>
      <c r="Q452" s="213"/>
      <c r="R452" s="213"/>
      <c r="S452" s="214"/>
      <c r="T452" s="170"/>
    </row>
    <row r="453" spans="3:20">
      <c r="C453" s="201"/>
      <c r="D453" s="210" t="s">
        <v>559</v>
      </c>
      <c r="M453" s="348"/>
      <c r="N453" s="212" t="s">
        <v>112</v>
      </c>
      <c r="O453" s="244"/>
      <c r="P453" s="213"/>
      <c r="Q453" s="213"/>
      <c r="R453" s="213"/>
      <c r="S453" s="214"/>
      <c r="T453" s="170"/>
    </row>
    <row r="454" spans="3:20">
      <c r="C454" s="201"/>
      <c r="D454" s="261"/>
      <c r="M454" s="348"/>
      <c r="N454" s="213"/>
      <c r="O454" s="213"/>
      <c r="P454" s="213"/>
      <c r="Q454" s="213"/>
      <c r="R454" s="213"/>
      <c r="S454" s="214"/>
      <c r="T454" s="170"/>
    </row>
    <row r="455" spans="3:20" ht="15" customHeight="1">
      <c r="C455" s="201"/>
      <c r="D455" s="378" t="s">
        <v>560</v>
      </c>
      <c r="E455" s="378"/>
      <c r="F455" s="378"/>
      <c r="G455" s="378"/>
      <c r="H455" s="378"/>
      <c r="I455" s="378"/>
      <c r="J455" s="378"/>
      <c r="K455" s="378"/>
      <c r="L455" s="379"/>
      <c r="M455" s="348"/>
      <c r="N455" s="251" t="s">
        <v>94</v>
      </c>
      <c r="O455" s="251"/>
      <c r="P455" s="251"/>
      <c r="Q455" s="251"/>
      <c r="R455" s="251"/>
      <c r="S455" s="252"/>
      <c r="T455" s="253"/>
    </row>
    <row r="456" spans="3:20" ht="15" customHeight="1">
      <c r="C456" s="201"/>
      <c r="D456" s="378"/>
      <c r="E456" s="378"/>
      <c r="F456" s="378"/>
      <c r="G456" s="378"/>
      <c r="H456" s="378"/>
      <c r="I456" s="378"/>
      <c r="J456" s="378"/>
      <c r="K456" s="378"/>
      <c r="L456" s="379"/>
      <c r="M456" s="348"/>
      <c r="N456" s="55" t="s">
        <v>890</v>
      </c>
      <c r="O456" s="56"/>
      <c r="P456" s="56"/>
      <c r="Q456" s="56"/>
      <c r="R456" s="56"/>
      <c r="S456" s="57"/>
      <c r="T456" s="20"/>
    </row>
    <row r="457" spans="3:20">
      <c r="C457" s="201"/>
      <c r="D457" s="378"/>
      <c r="E457" s="378"/>
      <c r="F457" s="378"/>
      <c r="G457" s="378"/>
      <c r="H457" s="378"/>
      <c r="I457" s="378"/>
      <c r="J457" s="378"/>
      <c r="K457" s="378"/>
      <c r="L457" s="379"/>
      <c r="M457" s="348"/>
      <c r="N457" s="56"/>
      <c r="O457" s="56"/>
      <c r="P457" s="56"/>
      <c r="Q457" s="56"/>
      <c r="R457" s="56"/>
      <c r="S457" s="57"/>
      <c r="T457" s="20"/>
    </row>
    <row r="458" spans="3:20">
      <c r="C458" s="201"/>
      <c r="D458" s="376"/>
      <c r="E458" s="376"/>
      <c r="F458" s="376"/>
      <c r="G458" s="376"/>
      <c r="H458" s="376"/>
      <c r="I458" s="376"/>
      <c r="J458" s="376"/>
      <c r="K458" s="376"/>
      <c r="L458" s="377"/>
      <c r="M458" s="348"/>
      <c r="N458" s="56"/>
      <c r="O458" s="56"/>
      <c r="P458" s="56"/>
      <c r="Q458" s="56"/>
      <c r="R458" s="56"/>
      <c r="S458" s="57"/>
      <c r="T458" s="20"/>
    </row>
    <row r="459" spans="3:20">
      <c r="C459" s="201"/>
      <c r="D459" s="270"/>
      <c r="M459" s="348"/>
      <c r="N459" s="213"/>
      <c r="O459" s="213"/>
      <c r="P459" s="213"/>
      <c r="Q459" s="213"/>
      <c r="R459" s="213"/>
      <c r="S459" s="214"/>
      <c r="T459" s="170"/>
    </row>
    <row r="460" spans="3:20">
      <c r="C460" s="201"/>
      <c r="D460" s="270"/>
      <c r="M460" s="348"/>
      <c r="N460" s="213"/>
      <c r="O460" s="213"/>
      <c r="P460" s="213"/>
      <c r="Q460" s="213"/>
      <c r="R460" s="213"/>
      <c r="S460" s="214"/>
      <c r="T460" s="170"/>
    </row>
    <row r="461" spans="3:20">
      <c r="C461" s="201"/>
      <c r="D461" s="270"/>
      <c r="N461" s="213"/>
      <c r="O461" s="213"/>
      <c r="P461" s="213"/>
      <c r="Q461" s="213"/>
      <c r="R461" s="213"/>
      <c r="S461" s="214"/>
      <c r="T461" s="170"/>
    </row>
    <row r="462" spans="3:20">
      <c r="C462" s="201"/>
      <c r="N462" s="213"/>
      <c r="O462" s="213"/>
      <c r="P462" s="213"/>
      <c r="Q462" s="213"/>
      <c r="R462" s="213"/>
      <c r="S462" s="214"/>
      <c r="T462" s="170"/>
    </row>
    <row r="463" spans="3:20">
      <c r="C463" s="213"/>
      <c r="D463" s="258"/>
      <c r="E463" s="258"/>
      <c r="F463" s="258"/>
      <c r="G463" s="258"/>
      <c r="H463" s="258"/>
      <c r="I463" s="258"/>
      <c r="J463" s="258"/>
      <c r="K463" s="258"/>
      <c r="L463" s="258"/>
      <c r="M463" s="258"/>
      <c r="N463" s="258"/>
      <c r="O463" s="258"/>
      <c r="P463" s="258"/>
      <c r="Q463" s="258"/>
      <c r="R463" s="258"/>
      <c r="S463" s="259"/>
      <c r="T463" s="170"/>
    </row>
    <row r="464" spans="3:20">
      <c r="C464" s="213"/>
      <c r="M464" s="208"/>
      <c r="N464" s="213"/>
      <c r="O464" s="213"/>
      <c r="P464" s="213"/>
      <c r="Q464" s="213"/>
      <c r="R464" s="213"/>
      <c r="S464" s="214"/>
      <c r="T464" s="170"/>
    </row>
    <row r="465" spans="3:20">
      <c r="C465" s="213"/>
      <c r="D465" s="210" t="s">
        <v>57</v>
      </c>
      <c r="M465" s="348"/>
      <c r="N465" s="212" t="s">
        <v>3</v>
      </c>
      <c r="O465" s="213"/>
      <c r="P465" s="213"/>
      <c r="Q465" s="213"/>
      <c r="R465" s="213"/>
      <c r="S465" s="214"/>
      <c r="T465" s="170"/>
    </row>
    <row r="466" spans="3:20">
      <c r="C466" s="213"/>
      <c r="D466" s="261"/>
      <c r="M466" s="348"/>
      <c r="N466" s="213"/>
      <c r="O466" s="213"/>
      <c r="P466" s="213"/>
      <c r="Q466" s="213"/>
      <c r="R466" s="213"/>
      <c r="S466" s="214"/>
      <c r="T466" s="170"/>
    </row>
    <row r="467" spans="3:20" ht="15" customHeight="1">
      <c r="C467" s="213"/>
      <c r="D467" s="255" t="s">
        <v>12</v>
      </c>
      <c r="E467" s="351"/>
      <c r="F467" s="351"/>
      <c r="G467" s="351"/>
      <c r="H467" s="351"/>
      <c r="I467" s="351"/>
      <c r="J467" s="351"/>
      <c r="K467" s="351"/>
      <c r="L467" s="352"/>
      <c r="M467" s="348"/>
      <c r="N467" s="282" t="s">
        <v>193</v>
      </c>
      <c r="O467" s="282"/>
      <c r="P467" s="282"/>
      <c r="Q467" s="282"/>
      <c r="R467" s="282"/>
      <c r="S467" s="283"/>
      <c r="T467" s="223"/>
    </row>
    <row r="468" spans="3:20">
      <c r="C468" s="213"/>
      <c r="D468" s="351"/>
      <c r="E468" s="351"/>
      <c r="F468" s="351"/>
      <c r="G468" s="351"/>
      <c r="H468" s="351"/>
      <c r="I468" s="351"/>
      <c r="J468" s="351"/>
      <c r="K468" s="351"/>
      <c r="L468" s="352"/>
      <c r="M468" s="348"/>
      <c r="N468" s="247" t="s">
        <v>561</v>
      </c>
      <c r="O468" s="247"/>
      <c r="P468" s="247"/>
      <c r="Q468" s="247"/>
      <c r="R468" s="247"/>
      <c r="S468" s="248"/>
      <c r="T468" s="220"/>
    </row>
    <row r="469" spans="3:20" ht="15" customHeight="1">
      <c r="C469" s="213"/>
      <c r="D469" s="284"/>
      <c r="M469" s="348"/>
      <c r="N469" s="247"/>
      <c r="O469" s="247"/>
      <c r="P469" s="247"/>
      <c r="Q469" s="247"/>
      <c r="R469" s="247"/>
      <c r="S469" s="248"/>
      <c r="T469" s="220"/>
    </row>
    <row r="470" spans="3:20">
      <c r="C470" s="213"/>
      <c r="D470" s="285"/>
      <c r="M470" s="348"/>
      <c r="N470" s="247"/>
      <c r="O470" s="247"/>
      <c r="P470" s="247"/>
      <c r="Q470" s="247"/>
      <c r="R470" s="247"/>
      <c r="S470" s="248"/>
      <c r="T470" s="220"/>
    </row>
    <row r="471" spans="3:20">
      <c r="C471" s="213"/>
      <c r="M471" s="348"/>
      <c r="N471" s="247"/>
      <c r="O471" s="247"/>
      <c r="P471" s="247"/>
      <c r="Q471" s="247"/>
      <c r="R471" s="247"/>
      <c r="S471" s="248"/>
      <c r="T471" s="220"/>
    </row>
    <row r="472" spans="3:20">
      <c r="C472" s="213"/>
      <c r="D472" s="255" t="s">
        <v>11</v>
      </c>
      <c r="M472" s="348"/>
      <c r="N472" s="249"/>
      <c r="O472" s="249"/>
      <c r="P472" s="249"/>
      <c r="Q472" s="249"/>
      <c r="R472" s="249"/>
      <c r="S472" s="250"/>
      <c r="T472" s="242"/>
    </row>
    <row r="473" spans="3:20">
      <c r="C473" s="213"/>
      <c r="D473" s="255"/>
      <c r="M473" s="348"/>
      <c r="N473" s="213"/>
      <c r="O473" s="249"/>
      <c r="P473" s="249"/>
      <c r="Q473" s="249"/>
      <c r="R473" s="249"/>
      <c r="S473" s="250"/>
      <c r="T473" s="242"/>
    </row>
    <row r="474" spans="3:20">
      <c r="C474" s="213"/>
      <c r="D474" s="256"/>
      <c r="M474" s="348"/>
      <c r="N474" s="263"/>
      <c r="O474" s="249"/>
      <c r="P474" s="249"/>
      <c r="Q474" s="249"/>
      <c r="R474" s="249"/>
      <c r="S474" s="250"/>
      <c r="T474" s="242"/>
    </row>
    <row r="475" spans="3:20">
      <c r="C475" s="213"/>
      <c r="M475" s="348"/>
      <c r="N475" s="328"/>
      <c r="O475" s="213"/>
      <c r="P475" s="213"/>
      <c r="Q475" s="213"/>
      <c r="R475" s="213"/>
      <c r="S475" s="214"/>
      <c r="T475" s="170"/>
    </row>
    <row r="476" spans="3:20">
      <c r="C476" s="213"/>
      <c r="M476" s="348"/>
      <c r="N476" s="213"/>
      <c r="O476" s="213"/>
      <c r="P476" s="213"/>
      <c r="Q476" s="213"/>
      <c r="R476" s="213"/>
      <c r="S476" s="214"/>
      <c r="T476" s="170"/>
    </row>
    <row r="477" spans="3:20">
      <c r="C477" s="213"/>
      <c r="D477" s="270"/>
      <c r="M477" s="348"/>
      <c r="N477" s="213"/>
      <c r="O477" s="213"/>
      <c r="P477" s="213"/>
      <c r="Q477" s="213"/>
      <c r="R477" s="213"/>
      <c r="S477" s="214"/>
      <c r="T477" s="170"/>
    </row>
    <row r="478" spans="3:20">
      <c r="C478" s="213"/>
      <c r="M478" s="208"/>
      <c r="N478" s="213"/>
      <c r="O478" s="213"/>
      <c r="P478" s="213"/>
      <c r="Q478" s="213"/>
      <c r="R478" s="213"/>
      <c r="S478" s="214"/>
      <c r="T478" s="170"/>
    </row>
    <row r="479" spans="3:20">
      <c r="C479" s="213"/>
      <c r="M479" s="208"/>
      <c r="N479" s="213"/>
      <c r="O479" s="213"/>
      <c r="P479" s="213"/>
      <c r="Q479" s="213"/>
      <c r="R479" s="213"/>
      <c r="S479" s="214"/>
      <c r="T479" s="170"/>
    </row>
    <row r="480" spans="3:20">
      <c r="N480" s="213"/>
      <c r="O480" s="213"/>
      <c r="P480" s="213"/>
      <c r="Q480" s="213"/>
      <c r="R480" s="213"/>
      <c r="S480" s="214"/>
      <c r="T480" s="170"/>
    </row>
    <row r="481" spans="2:21"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8"/>
      <c r="Q481" s="258"/>
      <c r="R481" s="258"/>
      <c r="S481" s="259"/>
      <c r="T481" s="170"/>
    </row>
    <row r="482" spans="2:21">
      <c r="B482" s="347"/>
      <c r="C482" s="201"/>
      <c r="D482" s="331" t="s">
        <v>58</v>
      </c>
      <c r="M482" s="348"/>
      <c r="N482" s="212" t="s">
        <v>3</v>
      </c>
      <c r="O482" s="213"/>
      <c r="P482" s="213"/>
      <c r="Q482" s="213"/>
      <c r="R482" s="213"/>
      <c r="S482" s="214"/>
      <c r="T482" s="170"/>
      <c r="U482" s="201"/>
    </row>
    <row r="483" spans="2:21" ht="15" customHeight="1">
      <c r="C483" s="201"/>
      <c r="D483" s="261"/>
      <c r="M483" s="348"/>
      <c r="N483" s="213"/>
      <c r="O483" s="213"/>
      <c r="P483" s="213"/>
      <c r="Q483" s="213"/>
      <c r="R483" s="213"/>
      <c r="S483" s="214"/>
      <c r="T483" s="170"/>
      <c r="U483" s="201"/>
    </row>
    <row r="484" spans="2:21" ht="15" customHeight="1">
      <c r="C484" s="201"/>
      <c r="D484" s="216" t="s">
        <v>562</v>
      </c>
      <c r="E484" s="216"/>
      <c r="F484" s="216"/>
      <c r="G484" s="216"/>
      <c r="H484" s="216"/>
      <c r="I484" s="216"/>
      <c r="J484" s="216"/>
      <c r="K484" s="216"/>
      <c r="L484" s="217"/>
      <c r="M484" s="348"/>
      <c r="N484" s="282" t="s">
        <v>116</v>
      </c>
      <c r="O484" s="282"/>
      <c r="P484" s="282"/>
      <c r="Q484" s="282"/>
      <c r="R484" s="282"/>
      <c r="S484" s="283"/>
      <c r="T484" s="223"/>
      <c r="U484" s="201"/>
    </row>
    <row r="485" spans="2:21" ht="15" customHeight="1">
      <c r="C485" s="201"/>
      <c r="D485" s="216"/>
      <c r="E485" s="216"/>
      <c r="F485" s="216"/>
      <c r="G485" s="216"/>
      <c r="H485" s="216"/>
      <c r="I485" s="216"/>
      <c r="J485" s="216"/>
      <c r="K485" s="216"/>
      <c r="L485" s="217"/>
      <c r="M485" s="348"/>
      <c r="N485" s="221" t="s">
        <v>788</v>
      </c>
      <c r="O485" s="221"/>
      <c r="P485" s="221"/>
      <c r="Q485" s="221"/>
      <c r="R485" s="221"/>
      <c r="S485" s="222"/>
      <c r="T485" s="223"/>
      <c r="U485" s="201"/>
    </row>
    <row r="486" spans="2:21">
      <c r="C486" s="201"/>
      <c r="D486" s="284"/>
      <c r="M486" s="348"/>
      <c r="N486" s="221"/>
      <c r="O486" s="221"/>
      <c r="P486" s="221"/>
      <c r="Q486" s="221"/>
      <c r="R486" s="221"/>
      <c r="S486" s="222"/>
      <c r="T486" s="223"/>
      <c r="U486" s="201"/>
    </row>
    <row r="487" spans="2:21">
      <c r="C487" s="201"/>
      <c r="D487" s="285"/>
      <c r="M487" s="348"/>
      <c r="N487" s="221"/>
      <c r="O487" s="221"/>
      <c r="P487" s="221"/>
      <c r="Q487" s="221"/>
      <c r="R487" s="221"/>
      <c r="S487" s="222"/>
      <c r="T487" s="223"/>
      <c r="U487" s="201"/>
    </row>
    <row r="488" spans="2:21">
      <c r="C488" s="201"/>
      <c r="D488" s="285"/>
      <c r="M488" s="348"/>
      <c r="N488" s="389"/>
      <c r="O488" s="389"/>
      <c r="P488" s="389"/>
      <c r="Q488" s="389"/>
      <c r="R488" s="389"/>
      <c r="S488" s="390"/>
      <c r="T488" s="391"/>
      <c r="U488" s="213"/>
    </row>
    <row r="489" spans="2:21">
      <c r="C489" s="201"/>
      <c r="D489" s="285"/>
      <c r="M489" s="348"/>
      <c r="N489" s="274" t="s">
        <v>109</v>
      </c>
      <c r="O489" s="274"/>
      <c r="P489" s="274"/>
      <c r="Q489" s="274"/>
      <c r="R489" s="274"/>
      <c r="S489" s="275"/>
      <c r="T489" s="276"/>
      <c r="U489" s="213"/>
    </row>
    <row r="490" spans="2:21" ht="15" customHeight="1">
      <c r="C490" s="201"/>
      <c r="D490" s="285"/>
      <c r="M490" s="348"/>
      <c r="N490" s="221" t="s">
        <v>940</v>
      </c>
      <c r="O490" s="221"/>
      <c r="P490" s="221"/>
      <c r="Q490" s="221"/>
      <c r="R490" s="221"/>
      <c r="S490" s="222"/>
      <c r="T490" s="223"/>
      <c r="U490" s="213"/>
    </row>
    <row r="491" spans="2:21" ht="15" customHeight="1">
      <c r="C491" s="201"/>
      <c r="D491" s="216" t="s">
        <v>563</v>
      </c>
      <c r="E491" s="216"/>
      <c r="F491" s="216"/>
      <c r="G491" s="216"/>
      <c r="H491" s="216"/>
      <c r="I491" s="216"/>
      <c r="J491" s="216"/>
      <c r="K491" s="216"/>
      <c r="L491" s="217"/>
      <c r="M491" s="348"/>
      <c r="N491" s="221"/>
      <c r="O491" s="221"/>
      <c r="P491" s="221"/>
      <c r="Q491" s="221"/>
      <c r="R491" s="221"/>
      <c r="S491" s="222"/>
      <c r="T491" s="223"/>
      <c r="U491" s="213"/>
    </row>
    <row r="492" spans="2:21">
      <c r="C492" s="201"/>
      <c r="D492" s="216"/>
      <c r="E492" s="216"/>
      <c r="F492" s="216"/>
      <c r="G492" s="216"/>
      <c r="H492" s="216"/>
      <c r="I492" s="216"/>
      <c r="J492" s="216"/>
      <c r="K492" s="216"/>
      <c r="L492" s="217"/>
      <c r="M492" s="348"/>
      <c r="N492" s="221"/>
      <c r="O492" s="221"/>
      <c r="P492" s="221"/>
      <c r="Q492" s="221"/>
      <c r="R492" s="221"/>
      <c r="S492" s="222"/>
      <c r="T492" s="223"/>
      <c r="U492" s="213"/>
    </row>
    <row r="493" spans="2:21">
      <c r="C493" s="201"/>
      <c r="D493" s="392"/>
      <c r="E493" s="392"/>
      <c r="F493" s="392"/>
      <c r="G493" s="392"/>
      <c r="H493" s="392"/>
      <c r="I493" s="392"/>
      <c r="J493" s="392"/>
      <c r="K493" s="392"/>
      <c r="L493" s="393"/>
      <c r="M493" s="348"/>
      <c r="N493" s="221"/>
      <c r="O493" s="221"/>
      <c r="P493" s="221"/>
      <c r="Q493" s="221"/>
      <c r="R493" s="221"/>
      <c r="S493" s="222"/>
      <c r="T493" s="223"/>
      <c r="U493" s="213"/>
    </row>
    <row r="494" spans="2:21">
      <c r="C494" s="201"/>
      <c r="D494" s="392"/>
      <c r="E494" s="392"/>
      <c r="F494" s="392"/>
      <c r="G494" s="392"/>
      <c r="H494" s="392"/>
      <c r="I494" s="392"/>
      <c r="J494" s="392"/>
      <c r="K494" s="392"/>
      <c r="L494" s="393"/>
      <c r="M494" s="348"/>
      <c r="N494" s="221"/>
      <c r="O494" s="221"/>
      <c r="P494" s="221"/>
      <c r="Q494" s="221"/>
      <c r="R494" s="221"/>
      <c r="S494" s="222"/>
      <c r="T494" s="391"/>
      <c r="U494" s="213"/>
    </row>
    <row r="495" spans="2:21">
      <c r="C495" s="201"/>
      <c r="D495" s="285"/>
      <c r="M495" s="348"/>
      <c r="N495" s="389"/>
      <c r="O495" s="389"/>
      <c r="P495" s="389"/>
      <c r="Q495" s="389"/>
      <c r="R495" s="389"/>
      <c r="S495" s="390"/>
      <c r="T495" s="391"/>
      <c r="U495" s="213"/>
    </row>
    <row r="496" spans="2:21">
      <c r="C496" s="201"/>
      <c r="D496" s="285"/>
      <c r="M496" s="208"/>
      <c r="N496" s="213"/>
      <c r="O496" s="389"/>
      <c r="P496" s="389"/>
      <c r="Q496" s="389"/>
      <c r="R496" s="389"/>
      <c r="S496" s="390"/>
      <c r="T496" s="391"/>
      <c r="U496" s="213"/>
    </row>
    <row r="497" spans="2:21">
      <c r="N497" s="213"/>
      <c r="O497" s="213"/>
      <c r="P497" s="213"/>
      <c r="Q497" s="213"/>
      <c r="R497" s="213"/>
      <c r="S497" s="214"/>
      <c r="T497" s="170"/>
    </row>
    <row r="498" spans="2:21">
      <c r="D498" s="258"/>
      <c r="E498" s="258"/>
      <c r="F498" s="258"/>
      <c r="G498" s="258"/>
      <c r="H498" s="258"/>
      <c r="I498" s="258"/>
      <c r="J498" s="258"/>
      <c r="K498" s="258"/>
      <c r="L498" s="258"/>
      <c r="M498" s="258"/>
      <c r="N498" s="258"/>
      <c r="O498" s="258"/>
      <c r="P498" s="258"/>
      <c r="Q498" s="258"/>
      <c r="R498" s="258"/>
      <c r="S498" s="259"/>
      <c r="T498" s="170"/>
    </row>
    <row r="499" spans="2:21">
      <c r="B499" s="347"/>
      <c r="C499" s="201"/>
      <c r="D499" s="210" t="s">
        <v>59</v>
      </c>
      <c r="M499" s="348"/>
      <c r="N499" s="212" t="s">
        <v>3</v>
      </c>
      <c r="O499" s="213"/>
      <c r="P499" s="213"/>
      <c r="Q499" s="213"/>
      <c r="R499" s="213"/>
      <c r="S499" s="214"/>
      <c r="T499" s="170"/>
      <c r="U499" s="201"/>
    </row>
    <row r="500" spans="2:21" ht="15" customHeight="1">
      <c r="C500" s="201"/>
      <c r="D500" s="261"/>
      <c r="M500" s="348"/>
      <c r="N500" s="213"/>
      <c r="O500" s="213"/>
      <c r="P500" s="213"/>
      <c r="Q500" s="213"/>
      <c r="R500" s="213"/>
      <c r="S500" s="214"/>
      <c r="T500" s="170"/>
      <c r="U500" s="201"/>
    </row>
    <row r="501" spans="2:21" ht="15" customHeight="1">
      <c r="C501" s="201"/>
      <c r="D501" s="394" t="s">
        <v>60</v>
      </c>
      <c r="E501" s="394"/>
      <c r="F501" s="394"/>
      <c r="G501" s="394"/>
      <c r="H501" s="394"/>
      <c r="I501" s="394"/>
      <c r="J501" s="394"/>
      <c r="K501" s="394"/>
      <c r="L501" s="395"/>
      <c r="M501" s="348"/>
      <c r="N501" s="282" t="s">
        <v>113</v>
      </c>
      <c r="O501" s="282"/>
      <c r="P501" s="282"/>
      <c r="Q501" s="282"/>
      <c r="R501" s="282"/>
      <c r="S501" s="283"/>
      <c r="T501" s="396"/>
      <c r="U501" s="201"/>
    </row>
    <row r="502" spans="2:21" ht="15" customHeight="1">
      <c r="C502" s="201"/>
      <c r="D502" s="394"/>
      <c r="E502" s="394"/>
      <c r="F502" s="394"/>
      <c r="G502" s="394"/>
      <c r="H502" s="394"/>
      <c r="I502" s="394"/>
      <c r="J502" s="394"/>
      <c r="K502" s="394"/>
      <c r="L502" s="395"/>
      <c r="M502" s="348"/>
      <c r="N502" s="221" t="s">
        <v>567</v>
      </c>
      <c r="O502" s="221"/>
      <c r="P502" s="221"/>
      <c r="Q502" s="221"/>
      <c r="R502" s="221"/>
      <c r="S502" s="222"/>
      <c r="T502" s="223"/>
      <c r="U502" s="201"/>
    </row>
    <row r="503" spans="2:21" ht="15" customHeight="1">
      <c r="C503" s="201"/>
      <c r="D503" s="394"/>
      <c r="E503" s="394"/>
      <c r="F503" s="394"/>
      <c r="G503" s="394"/>
      <c r="H503" s="394"/>
      <c r="I503" s="394"/>
      <c r="J503" s="394"/>
      <c r="K503" s="394"/>
      <c r="L503" s="397"/>
      <c r="M503" s="348"/>
      <c r="N503" s="221"/>
      <c r="O503" s="221"/>
      <c r="P503" s="221"/>
      <c r="Q503" s="221"/>
      <c r="R503" s="221"/>
      <c r="S503" s="222"/>
      <c r="T503" s="223"/>
      <c r="U503" s="201"/>
    </row>
    <row r="504" spans="2:21" ht="15" customHeight="1">
      <c r="C504" s="201"/>
      <c r="D504" s="394"/>
      <c r="E504" s="394"/>
      <c r="F504" s="394"/>
      <c r="G504" s="394"/>
      <c r="H504" s="394"/>
      <c r="I504" s="394"/>
      <c r="J504" s="394"/>
      <c r="K504" s="394"/>
      <c r="L504" s="397"/>
      <c r="M504" s="348"/>
      <c r="N504" s="389"/>
      <c r="O504" s="389"/>
      <c r="P504" s="389"/>
      <c r="Q504" s="389"/>
      <c r="R504" s="389"/>
      <c r="S504" s="390"/>
      <c r="T504" s="391"/>
      <c r="U504" s="201"/>
    </row>
    <row r="505" spans="2:21">
      <c r="C505" s="201"/>
      <c r="D505" s="284"/>
      <c r="M505" s="348"/>
      <c r="N505" s="282" t="s">
        <v>117</v>
      </c>
      <c r="O505" s="282"/>
      <c r="P505" s="282"/>
      <c r="Q505" s="282"/>
      <c r="R505" s="282"/>
      <c r="S505" s="283"/>
      <c r="T505" s="223"/>
      <c r="U505" s="201"/>
    </row>
    <row r="506" spans="2:21" ht="15" customHeight="1">
      <c r="C506" s="201"/>
      <c r="D506" s="284"/>
      <c r="M506" s="348"/>
      <c r="N506" s="221" t="s">
        <v>568</v>
      </c>
      <c r="O506" s="221"/>
      <c r="P506" s="221"/>
      <c r="Q506" s="221"/>
      <c r="R506" s="221"/>
      <c r="S506" s="222"/>
      <c r="T506" s="223"/>
      <c r="U506" s="201"/>
    </row>
    <row r="507" spans="2:21">
      <c r="C507" s="201"/>
      <c r="D507" s="284"/>
      <c r="M507" s="348"/>
      <c r="N507" s="221"/>
      <c r="O507" s="221"/>
      <c r="P507" s="221"/>
      <c r="Q507" s="221"/>
      <c r="R507" s="221"/>
      <c r="S507" s="222"/>
      <c r="T507" s="223"/>
      <c r="U507" s="201"/>
    </row>
    <row r="508" spans="2:21">
      <c r="C508" s="201"/>
      <c r="D508" s="394" t="s">
        <v>564</v>
      </c>
      <c r="M508" s="348"/>
      <c r="N508" s="221"/>
      <c r="O508" s="221"/>
      <c r="P508" s="221"/>
      <c r="Q508" s="221"/>
      <c r="R508" s="221"/>
      <c r="S508" s="222"/>
      <c r="T508" s="223"/>
      <c r="U508" s="201"/>
    </row>
    <row r="509" spans="2:21">
      <c r="C509" s="201"/>
      <c r="D509" s="284"/>
      <c r="M509" s="348"/>
      <c r="N509" s="221"/>
      <c r="O509" s="221"/>
      <c r="P509" s="221"/>
      <c r="Q509" s="221"/>
      <c r="R509" s="221"/>
      <c r="S509" s="222"/>
      <c r="T509" s="223"/>
      <c r="U509" s="201"/>
    </row>
    <row r="510" spans="2:21">
      <c r="C510" s="201"/>
      <c r="D510" s="284"/>
      <c r="M510" s="348"/>
      <c r="N510" s="389"/>
      <c r="O510" s="389"/>
      <c r="P510" s="389"/>
      <c r="Q510" s="389"/>
      <c r="R510" s="389"/>
      <c r="S510" s="390"/>
      <c r="T510" s="391"/>
      <c r="U510" s="201"/>
    </row>
    <row r="511" spans="2:21">
      <c r="C511" s="201"/>
      <c r="D511" s="284"/>
      <c r="M511" s="348"/>
      <c r="N511" s="282" t="s">
        <v>109</v>
      </c>
      <c r="O511" s="282"/>
      <c r="P511" s="282"/>
      <c r="Q511" s="282"/>
      <c r="R511" s="282"/>
      <c r="S511" s="283"/>
      <c r="T511" s="223"/>
      <c r="U511" s="201"/>
    </row>
    <row r="512" spans="2:21" ht="15" customHeight="1">
      <c r="C512" s="201"/>
      <c r="D512" s="284"/>
      <c r="M512" s="348"/>
      <c r="N512" s="221" t="s">
        <v>569</v>
      </c>
      <c r="O512" s="221"/>
      <c r="P512" s="221"/>
      <c r="Q512" s="221"/>
      <c r="R512" s="221"/>
      <c r="S512" s="222"/>
      <c r="T512" s="223"/>
      <c r="U512" s="201"/>
    </row>
    <row r="513" spans="3:21">
      <c r="C513" s="201"/>
      <c r="D513" s="394" t="s">
        <v>565</v>
      </c>
      <c r="M513" s="348"/>
      <c r="N513" s="221"/>
      <c r="O513" s="221"/>
      <c r="P513" s="221"/>
      <c r="Q513" s="221"/>
      <c r="R513" s="221"/>
      <c r="S513" s="222"/>
      <c r="T513" s="223"/>
      <c r="U513" s="201"/>
    </row>
    <row r="514" spans="3:21">
      <c r="C514" s="201"/>
      <c r="D514" s="284"/>
      <c r="M514" s="348"/>
      <c r="N514" s="221"/>
      <c r="O514" s="221"/>
      <c r="P514" s="221"/>
      <c r="Q514" s="221"/>
      <c r="R514" s="221"/>
      <c r="S514" s="222"/>
      <c r="T514" s="223"/>
      <c r="U514" s="201"/>
    </row>
    <row r="515" spans="3:21">
      <c r="C515" s="201"/>
      <c r="D515" s="284"/>
      <c r="M515" s="348"/>
      <c r="N515" s="221"/>
      <c r="O515" s="221"/>
      <c r="P515" s="221"/>
      <c r="Q515" s="221"/>
      <c r="R515" s="221"/>
      <c r="S515" s="222"/>
      <c r="T515" s="223"/>
      <c r="U515" s="201"/>
    </row>
    <row r="516" spans="3:21">
      <c r="C516" s="201"/>
      <c r="D516" s="284"/>
      <c r="M516" s="348"/>
      <c r="N516" s="221"/>
      <c r="O516" s="221"/>
      <c r="P516" s="221"/>
      <c r="Q516" s="221"/>
      <c r="R516" s="221"/>
      <c r="S516" s="222"/>
      <c r="T516" s="223"/>
      <c r="U516" s="201"/>
    </row>
    <row r="517" spans="3:21">
      <c r="C517" s="201"/>
      <c r="D517" s="284"/>
      <c r="M517" s="348"/>
      <c r="N517" s="221"/>
      <c r="O517" s="221"/>
      <c r="P517" s="221"/>
      <c r="Q517" s="221"/>
      <c r="R517" s="221"/>
      <c r="S517" s="222"/>
      <c r="T517" s="223"/>
      <c r="U517" s="201"/>
    </row>
    <row r="518" spans="3:21">
      <c r="C518" s="201"/>
      <c r="D518" s="284"/>
      <c r="M518" s="348"/>
      <c r="N518" s="389"/>
      <c r="O518" s="389"/>
      <c r="P518" s="389"/>
      <c r="Q518" s="389"/>
      <c r="R518" s="389"/>
      <c r="S518" s="390"/>
      <c r="T518" s="391"/>
      <c r="U518" s="201"/>
    </row>
    <row r="519" spans="3:21">
      <c r="C519" s="394"/>
      <c r="D519" s="394" t="s">
        <v>566</v>
      </c>
      <c r="M519" s="348"/>
      <c r="N519" s="282" t="s">
        <v>98</v>
      </c>
      <c r="O519" s="282"/>
      <c r="P519" s="282"/>
      <c r="Q519" s="282"/>
      <c r="R519" s="282"/>
      <c r="S519" s="283"/>
      <c r="T519" s="223"/>
      <c r="U519" s="201"/>
    </row>
    <row r="520" spans="3:21">
      <c r="C520" s="201"/>
      <c r="D520" s="284"/>
      <c r="M520" s="348"/>
      <c r="N520" s="221" t="s">
        <v>570</v>
      </c>
      <c r="O520" s="221"/>
      <c r="P520" s="221"/>
      <c r="Q520" s="221"/>
      <c r="R520" s="221"/>
      <c r="S520" s="222"/>
      <c r="T520" s="223"/>
      <c r="U520" s="201"/>
    </row>
    <row r="521" spans="3:21">
      <c r="C521" s="201"/>
      <c r="D521" s="284"/>
      <c r="M521" s="348"/>
      <c r="N521" s="221"/>
      <c r="O521" s="221"/>
      <c r="P521" s="221"/>
      <c r="Q521" s="221"/>
      <c r="R521" s="221"/>
      <c r="S521" s="222"/>
      <c r="T521" s="223"/>
      <c r="U521" s="201"/>
    </row>
    <row r="522" spans="3:21">
      <c r="C522" s="201"/>
      <c r="D522" s="284"/>
      <c r="M522" s="348"/>
      <c r="N522" s="389"/>
      <c r="O522" s="389"/>
      <c r="P522" s="389"/>
      <c r="Q522" s="389"/>
      <c r="R522" s="389"/>
      <c r="S522" s="390"/>
      <c r="T522" s="391"/>
      <c r="U522" s="201"/>
    </row>
    <row r="523" spans="3:21">
      <c r="C523" s="201"/>
      <c r="D523" s="284"/>
      <c r="M523" s="348"/>
      <c r="N523" s="282" t="s">
        <v>96</v>
      </c>
      <c r="O523" s="282"/>
      <c r="P523" s="282"/>
      <c r="Q523" s="282"/>
      <c r="R523" s="282"/>
      <c r="S523" s="283"/>
      <c r="T523" s="223"/>
      <c r="U523" s="201"/>
    </row>
    <row r="524" spans="3:21">
      <c r="C524" s="201"/>
      <c r="D524" s="284"/>
      <c r="M524" s="348"/>
      <c r="N524" s="221" t="s">
        <v>571</v>
      </c>
      <c r="O524" s="221"/>
      <c r="P524" s="221"/>
      <c r="Q524" s="221"/>
      <c r="R524" s="221"/>
      <c r="S524" s="222"/>
      <c r="T524" s="223"/>
      <c r="U524" s="201"/>
    </row>
    <row r="525" spans="3:21">
      <c r="C525" s="201"/>
      <c r="D525" s="284"/>
      <c r="M525" s="348"/>
      <c r="N525" s="221"/>
      <c r="O525" s="221"/>
      <c r="P525" s="221"/>
      <c r="Q525" s="221"/>
      <c r="R525" s="221"/>
      <c r="S525" s="222"/>
      <c r="T525" s="223"/>
      <c r="U525" s="201"/>
    </row>
    <row r="526" spans="3:21" ht="15" customHeight="1">
      <c r="C526" s="201"/>
      <c r="D526" s="284"/>
      <c r="M526" s="348"/>
      <c r="N526" s="304"/>
      <c r="O526" s="304"/>
      <c r="P526" s="304"/>
      <c r="Q526" s="304"/>
      <c r="R526" s="304"/>
      <c r="S526" s="305"/>
      <c r="T526" s="295"/>
      <c r="U526" s="201"/>
    </row>
    <row r="527" spans="3:21">
      <c r="C527" s="201"/>
      <c r="D527" s="284"/>
      <c r="M527" s="348"/>
      <c r="N527" s="282" t="s">
        <v>118</v>
      </c>
      <c r="O527" s="282"/>
      <c r="P527" s="282"/>
      <c r="Q527" s="282"/>
      <c r="R527" s="282"/>
      <c r="S527" s="283"/>
      <c r="T527" s="223"/>
      <c r="U527" s="201"/>
    </row>
    <row r="528" spans="3:21" ht="15" customHeight="1">
      <c r="C528" s="201"/>
      <c r="D528" s="284"/>
      <c r="M528" s="348"/>
      <c r="N528" s="221" t="s">
        <v>951</v>
      </c>
      <c r="O528" s="221"/>
      <c r="P528" s="221"/>
      <c r="Q528" s="221"/>
      <c r="R528" s="221"/>
      <c r="S528" s="222"/>
      <c r="T528" s="223"/>
      <c r="U528" s="201"/>
    </row>
    <row r="529" spans="3:21">
      <c r="C529" s="201"/>
      <c r="D529" s="284"/>
      <c r="M529" s="348"/>
      <c r="N529" s="221"/>
      <c r="O529" s="221"/>
      <c r="P529" s="221"/>
      <c r="Q529" s="221"/>
      <c r="R529" s="221"/>
      <c r="S529" s="222"/>
      <c r="T529" s="223"/>
      <c r="U529" s="201"/>
    </row>
    <row r="530" spans="3:21">
      <c r="C530" s="201"/>
      <c r="D530" s="284"/>
      <c r="M530" s="348"/>
      <c r="N530" s="221"/>
      <c r="O530" s="221"/>
      <c r="P530" s="221"/>
      <c r="Q530" s="221"/>
      <c r="R530" s="221"/>
      <c r="S530" s="222"/>
      <c r="T530" s="223"/>
      <c r="U530" s="201"/>
    </row>
    <row r="531" spans="3:21">
      <c r="C531" s="201"/>
      <c r="D531" s="284"/>
      <c r="M531" s="348"/>
      <c r="N531" s="221"/>
      <c r="O531" s="221"/>
      <c r="P531" s="221"/>
      <c r="Q531" s="221"/>
      <c r="R531" s="221"/>
      <c r="S531" s="222"/>
      <c r="T531" s="223"/>
      <c r="U531" s="201"/>
    </row>
    <row r="532" spans="3:21">
      <c r="C532" s="201"/>
      <c r="D532" s="284"/>
      <c r="M532" s="348"/>
      <c r="N532" s="221"/>
      <c r="O532" s="221"/>
      <c r="P532" s="221"/>
      <c r="Q532" s="221"/>
      <c r="R532" s="221"/>
      <c r="S532" s="222"/>
      <c r="T532" s="223"/>
      <c r="U532" s="201"/>
    </row>
    <row r="533" spans="3:21">
      <c r="C533" s="201"/>
      <c r="D533" s="284"/>
      <c r="M533" s="348"/>
      <c r="N533" s="221"/>
      <c r="O533" s="221"/>
      <c r="P533" s="221"/>
      <c r="Q533" s="221"/>
      <c r="R533" s="221"/>
      <c r="S533" s="222"/>
      <c r="T533" s="223"/>
      <c r="U533" s="201"/>
    </row>
    <row r="534" spans="3:21">
      <c r="C534" s="201"/>
      <c r="D534" s="284"/>
      <c r="M534" s="348"/>
      <c r="N534" s="221"/>
      <c r="O534" s="221"/>
      <c r="P534" s="221"/>
      <c r="Q534" s="221"/>
      <c r="R534" s="221"/>
      <c r="S534" s="222"/>
      <c r="T534" s="223"/>
      <c r="U534" s="201"/>
    </row>
    <row r="535" spans="3:21">
      <c r="C535" s="201"/>
      <c r="D535" s="284"/>
      <c r="M535" s="348"/>
      <c r="N535" s="221"/>
      <c r="O535" s="221"/>
      <c r="P535" s="221"/>
      <c r="Q535" s="221"/>
      <c r="R535" s="221"/>
      <c r="S535" s="222"/>
      <c r="T535" s="223"/>
      <c r="U535" s="201"/>
    </row>
    <row r="536" spans="3:21">
      <c r="C536" s="201"/>
      <c r="D536" s="284"/>
      <c r="M536" s="348"/>
      <c r="N536" s="221"/>
      <c r="O536" s="221"/>
      <c r="P536" s="221"/>
      <c r="Q536" s="221"/>
      <c r="R536" s="221"/>
      <c r="S536" s="222"/>
      <c r="T536" s="223"/>
      <c r="U536" s="201"/>
    </row>
    <row r="537" spans="3:21">
      <c r="C537" s="201"/>
      <c r="D537" s="284"/>
      <c r="M537" s="348"/>
      <c r="N537" s="221"/>
      <c r="O537" s="221"/>
      <c r="P537" s="221"/>
      <c r="Q537" s="221"/>
      <c r="R537" s="221"/>
      <c r="S537" s="222"/>
      <c r="T537" s="223"/>
      <c r="U537" s="201"/>
    </row>
    <row r="538" spans="3:21">
      <c r="C538" s="201"/>
      <c r="D538" s="284"/>
      <c r="M538" s="348"/>
      <c r="N538" s="221"/>
      <c r="O538" s="221"/>
      <c r="P538" s="221"/>
      <c r="Q538" s="221"/>
      <c r="R538" s="221"/>
      <c r="S538" s="222"/>
      <c r="T538" s="223"/>
      <c r="U538" s="201"/>
    </row>
    <row r="539" spans="3:21">
      <c r="C539" s="201"/>
      <c r="D539" s="284"/>
      <c r="M539" s="348"/>
      <c r="N539" s="221"/>
      <c r="O539" s="221"/>
      <c r="P539" s="221"/>
      <c r="Q539" s="221"/>
      <c r="R539" s="221"/>
      <c r="S539" s="222"/>
      <c r="T539" s="295"/>
      <c r="U539" s="201"/>
    </row>
    <row r="540" spans="3:21">
      <c r="C540" s="201"/>
      <c r="D540" s="284"/>
      <c r="M540" s="348"/>
      <c r="N540" s="282" t="s">
        <v>119</v>
      </c>
      <c r="O540" s="282"/>
      <c r="P540" s="282"/>
      <c r="Q540" s="282"/>
      <c r="R540" s="282"/>
      <c r="S540" s="283"/>
      <c r="T540" s="223"/>
      <c r="U540" s="201"/>
    </row>
    <row r="541" spans="3:21" ht="15" customHeight="1">
      <c r="C541" s="201"/>
      <c r="D541" s="284"/>
      <c r="M541" s="348"/>
      <c r="N541" s="221" t="s">
        <v>789</v>
      </c>
      <c r="O541" s="221"/>
      <c r="P541" s="221"/>
      <c r="Q541" s="221"/>
      <c r="R541" s="221"/>
      <c r="S541" s="222"/>
      <c r="T541" s="223"/>
      <c r="U541" s="201"/>
    </row>
    <row r="542" spans="3:21">
      <c r="C542" s="201"/>
      <c r="D542" s="284"/>
      <c r="M542" s="348"/>
      <c r="N542" s="221"/>
      <c r="O542" s="221"/>
      <c r="P542" s="221"/>
      <c r="Q542" s="221"/>
      <c r="R542" s="221"/>
      <c r="S542" s="222"/>
      <c r="T542" s="223"/>
      <c r="U542" s="201"/>
    </row>
    <row r="543" spans="3:21">
      <c r="C543" s="201"/>
      <c r="D543" s="284"/>
      <c r="M543" s="348"/>
      <c r="N543" s="221" t="s">
        <v>790</v>
      </c>
      <c r="O543" s="221"/>
      <c r="P543" s="221"/>
      <c r="Q543" s="221"/>
      <c r="R543" s="221"/>
      <c r="S543" s="222"/>
      <c r="T543" s="223"/>
      <c r="U543" s="201"/>
    </row>
    <row r="544" spans="3:21">
      <c r="C544" s="201"/>
      <c r="D544" s="285"/>
      <c r="M544" s="348"/>
      <c r="N544" s="221"/>
      <c r="O544" s="221"/>
      <c r="P544" s="221"/>
      <c r="Q544" s="221"/>
      <c r="R544" s="221"/>
      <c r="S544" s="222"/>
      <c r="T544" s="223"/>
      <c r="U544" s="201"/>
    </row>
    <row r="545" spans="2:23">
      <c r="C545" s="201"/>
      <c r="D545" s="285"/>
      <c r="M545" s="208"/>
      <c r="N545" s="298"/>
      <c r="O545" s="298"/>
      <c r="P545" s="298"/>
      <c r="Q545" s="298"/>
      <c r="R545" s="298"/>
      <c r="S545" s="299"/>
      <c r="T545" s="269"/>
      <c r="U545" s="213"/>
    </row>
    <row r="546" spans="2:23">
      <c r="N546" s="213"/>
      <c r="O546" s="213"/>
      <c r="P546" s="213"/>
      <c r="Q546" s="213"/>
      <c r="R546" s="213"/>
      <c r="S546" s="214"/>
      <c r="T546" s="170"/>
    </row>
    <row r="547" spans="2:23">
      <c r="D547" s="258"/>
      <c r="E547" s="258"/>
      <c r="F547" s="258"/>
      <c r="G547" s="258"/>
      <c r="H547" s="258"/>
      <c r="I547" s="258"/>
      <c r="J547" s="258"/>
      <c r="K547" s="258"/>
      <c r="L547" s="258"/>
      <c r="M547" s="258"/>
      <c r="N547" s="258"/>
      <c r="O547" s="258"/>
      <c r="P547" s="258"/>
      <c r="Q547" s="258"/>
      <c r="R547" s="258"/>
      <c r="S547" s="259"/>
      <c r="T547" s="170"/>
    </row>
    <row r="548" spans="2:23"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3"/>
      <c r="R548" s="213"/>
      <c r="S548" s="214"/>
      <c r="T548" s="170"/>
    </row>
    <row r="549" spans="2:23">
      <c r="B549" s="347"/>
      <c r="C549" s="201"/>
      <c r="D549" s="210" t="s">
        <v>61</v>
      </c>
      <c r="M549" s="348"/>
      <c r="N549" s="212" t="s">
        <v>3</v>
      </c>
      <c r="O549" s="213"/>
      <c r="P549" s="213"/>
      <c r="Q549" s="213"/>
      <c r="R549" s="213"/>
      <c r="S549" s="214"/>
      <c r="T549" s="170"/>
      <c r="U549" s="201"/>
    </row>
    <row r="550" spans="2:23" ht="15" customHeight="1">
      <c r="C550" s="201"/>
      <c r="D550" s="261"/>
      <c r="M550" s="348"/>
      <c r="N550" s="213"/>
      <c r="O550" s="213"/>
      <c r="P550" s="213"/>
      <c r="Q550" s="213"/>
      <c r="R550" s="213"/>
      <c r="S550" s="214"/>
      <c r="T550" s="170"/>
      <c r="U550" s="201"/>
    </row>
    <row r="551" spans="2:23" ht="15" customHeight="1">
      <c r="C551" s="201"/>
      <c r="D551" s="245" t="s">
        <v>572</v>
      </c>
      <c r="E551" s="245"/>
      <c r="F551" s="245"/>
      <c r="G551" s="245"/>
      <c r="H551" s="245"/>
      <c r="I551" s="245"/>
      <c r="J551" s="245"/>
      <c r="K551" s="245"/>
      <c r="L551" s="246"/>
      <c r="M551" s="348"/>
      <c r="N551" s="218" t="s">
        <v>573</v>
      </c>
      <c r="O551" s="398"/>
      <c r="P551" s="398"/>
      <c r="Q551" s="398"/>
      <c r="R551" s="398"/>
      <c r="S551" s="399"/>
      <c r="T551" s="400"/>
      <c r="U551" s="201"/>
    </row>
    <row r="552" spans="2:23" ht="15" customHeight="1">
      <c r="C552" s="201"/>
      <c r="D552" s="351"/>
      <c r="E552" s="351"/>
      <c r="F552" s="351"/>
      <c r="G552" s="351"/>
      <c r="H552" s="351"/>
      <c r="I552" s="351"/>
      <c r="J552" s="351"/>
      <c r="K552" s="351"/>
      <c r="L552" s="352"/>
      <c r="M552" s="348"/>
      <c r="N552" s="61" t="s">
        <v>891</v>
      </c>
      <c r="O552" s="61"/>
      <c r="P552" s="61"/>
      <c r="Q552" s="61"/>
      <c r="R552" s="61"/>
      <c r="S552" s="62"/>
      <c r="T552" s="19"/>
      <c r="U552" s="201"/>
      <c r="W552" s="267"/>
    </row>
    <row r="553" spans="2:23">
      <c r="C553" s="201"/>
      <c r="D553" s="284"/>
      <c r="M553" s="348"/>
      <c r="N553" s="61"/>
      <c r="O553" s="61"/>
      <c r="P553" s="61"/>
      <c r="Q553" s="61"/>
      <c r="R553" s="61"/>
      <c r="S553" s="62"/>
      <c r="T553" s="19"/>
      <c r="U553" s="201"/>
      <c r="W553" s="267"/>
    </row>
    <row r="554" spans="2:23">
      <c r="C554" s="201"/>
      <c r="D554" s="284"/>
      <c r="M554" s="348"/>
      <c r="N554" s="61"/>
      <c r="O554" s="61"/>
      <c r="P554" s="61"/>
      <c r="Q554" s="61"/>
      <c r="R554" s="61"/>
      <c r="S554" s="62"/>
      <c r="T554" s="19"/>
      <c r="U554" s="201"/>
      <c r="W554" s="298"/>
    </row>
    <row r="555" spans="2:23">
      <c r="C555" s="201"/>
      <c r="D555" s="285"/>
      <c r="M555" s="348"/>
      <c r="N555" s="61"/>
      <c r="O555" s="61"/>
      <c r="P555" s="61"/>
      <c r="Q555" s="61"/>
      <c r="R555" s="61"/>
      <c r="S555" s="62"/>
      <c r="T555" s="19"/>
      <c r="U555" s="201"/>
      <c r="W555" s="389"/>
    </row>
    <row r="556" spans="2:23" ht="15" customHeight="1">
      <c r="C556" s="201"/>
      <c r="D556" s="255" t="s">
        <v>17</v>
      </c>
      <c r="M556" s="348"/>
      <c r="N556" s="213"/>
      <c r="O556" s="213"/>
      <c r="P556" s="213"/>
      <c r="Q556" s="213"/>
      <c r="R556" s="213"/>
      <c r="S556" s="214"/>
      <c r="U556" s="201"/>
      <c r="W556" s="267"/>
    </row>
    <row r="557" spans="2:23" ht="15" customHeight="1">
      <c r="C557" s="201"/>
      <c r="D557" s="256"/>
      <c r="M557" s="348"/>
      <c r="N557" s="358" t="s">
        <v>574</v>
      </c>
      <c r="O557" s="401"/>
      <c r="P557" s="401"/>
      <c r="Q557" s="401"/>
      <c r="R557" s="401"/>
      <c r="S557" s="402"/>
      <c r="T557" s="403"/>
      <c r="U557" s="201"/>
      <c r="W557" s="267"/>
    </row>
    <row r="558" spans="2:23">
      <c r="C558" s="201"/>
      <c r="D558" s="255"/>
      <c r="M558" s="348"/>
      <c r="N558" s="221" t="s">
        <v>791</v>
      </c>
      <c r="O558" s="221"/>
      <c r="P558" s="221"/>
      <c r="Q558" s="221"/>
      <c r="R558" s="221"/>
      <c r="S558" s="222"/>
      <c r="T558" s="223"/>
      <c r="U558" s="213"/>
      <c r="W558" s="249"/>
    </row>
    <row r="559" spans="2:23" ht="15" customHeight="1">
      <c r="C559" s="201"/>
      <c r="D559" s="256"/>
      <c r="M559" s="348"/>
      <c r="N559" s="221"/>
      <c r="O559" s="221"/>
      <c r="P559" s="221"/>
      <c r="Q559" s="221"/>
      <c r="R559" s="221"/>
      <c r="S559" s="222"/>
      <c r="T559" s="223"/>
      <c r="U559" s="213"/>
      <c r="W559" s="263"/>
    </row>
    <row r="560" spans="2:23" ht="15" customHeight="1">
      <c r="C560" s="201"/>
      <c r="M560" s="348"/>
      <c r="N560" s="213"/>
      <c r="O560" s="213"/>
      <c r="P560" s="213"/>
      <c r="Q560" s="213"/>
      <c r="R560" s="213"/>
      <c r="S560" s="214"/>
      <c r="T560" s="170"/>
      <c r="W560" s="249"/>
    </row>
    <row r="561" spans="2:23">
      <c r="C561" s="201"/>
      <c r="M561" s="348"/>
      <c r="N561" s="251" t="s">
        <v>575</v>
      </c>
      <c r="O561" s="404"/>
      <c r="P561" s="404"/>
      <c r="Q561" s="404"/>
      <c r="R561" s="404"/>
      <c r="S561" s="405"/>
      <c r="T561" s="273"/>
      <c r="W561" s="267"/>
    </row>
    <row r="562" spans="2:23">
      <c r="C562" s="201"/>
      <c r="D562" s="270"/>
      <c r="M562" s="348"/>
      <c r="N562" s="406" t="s">
        <v>792</v>
      </c>
      <c r="O562" s="406"/>
      <c r="P562" s="406"/>
      <c r="Q562" s="406"/>
      <c r="R562" s="406"/>
      <c r="S562" s="407"/>
      <c r="T562" s="253"/>
      <c r="W562" s="267"/>
    </row>
    <row r="563" spans="2:23">
      <c r="C563" s="201"/>
      <c r="M563" s="348"/>
      <c r="N563" s="213"/>
      <c r="O563" s="213"/>
      <c r="P563" s="213"/>
      <c r="Q563" s="213"/>
      <c r="R563" s="213"/>
      <c r="S563" s="214"/>
      <c r="T563" s="170"/>
      <c r="W563" s="267"/>
    </row>
    <row r="564" spans="2:23" ht="15" customHeight="1">
      <c r="C564" s="201"/>
      <c r="M564" s="348"/>
      <c r="N564" s="251" t="s">
        <v>576</v>
      </c>
      <c r="O564" s="404"/>
      <c r="P564" s="404"/>
      <c r="Q564" s="404"/>
      <c r="R564" s="404"/>
      <c r="S564" s="405"/>
      <c r="T564" s="273"/>
    </row>
    <row r="565" spans="2:23" ht="15" customHeight="1">
      <c r="C565" s="201"/>
      <c r="M565" s="348"/>
      <c r="N565" s="221" t="s">
        <v>929</v>
      </c>
      <c r="O565" s="221"/>
      <c r="P565" s="221"/>
      <c r="Q565" s="221"/>
      <c r="R565" s="221"/>
      <c r="S565" s="222"/>
      <c r="T565" s="223"/>
    </row>
    <row r="566" spans="2:23">
      <c r="C566" s="201"/>
      <c r="D566" s="370"/>
      <c r="M566" s="348"/>
      <c r="N566" s="221"/>
      <c r="O566" s="221"/>
      <c r="P566" s="221"/>
      <c r="Q566" s="221"/>
      <c r="R566" s="221"/>
      <c r="S566" s="222"/>
      <c r="T566" s="223"/>
    </row>
    <row r="567" spans="2:23">
      <c r="C567" s="201"/>
      <c r="M567" s="348"/>
      <c r="N567" s="221"/>
      <c r="O567" s="221"/>
      <c r="P567" s="221"/>
      <c r="Q567" s="221"/>
      <c r="R567" s="221"/>
      <c r="S567" s="222"/>
      <c r="T567" s="223"/>
    </row>
    <row r="568" spans="2:23">
      <c r="C568" s="201"/>
      <c r="D568" s="370"/>
      <c r="M568" s="348"/>
      <c r="N568" s="221"/>
      <c r="O568" s="221"/>
      <c r="P568" s="221"/>
      <c r="Q568" s="221"/>
      <c r="R568" s="221"/>
      <c r="S568" s="222"/>
      <c r="T568" s="170"/>
    </row>
    <row r="569" spans="2:23">
      <c r="C569" s="213"/>
      <c r="M569" s="208"/>
      <c r="N569" s="315"/>
      <c r="O569" s="315"/>
      <c r="P569" s="315"/>
      <c r="Q569" s="315"/>
      <c r="R569" s="315"/>
      <c r="S569" s="316"/>
      <c r="T569" s="317"/>
    </row>
    <row r="570" spans="2:23">
      <c r="D570" s="309"/>
      <c r="E570" s="309"/>
      <c r="F570" s="309"/>
      <c r="G570" s="309"/>
      <c r="H570" s="309"/>
      <c r="I570" s="309"/>
      <c r="J570" s="309"/>
      <c r="K570" s="309"/>
      <c r="L570" s="309"/>
      <c r="M570" s="309"/>
      <c r="N570" s="309"/>
      <c r="O570" s="309"/>
      <c r="P570" s="309"/>
      <c r="Q570" s="309"/>
      <c r="R570" s="309"/>
      <c r="S570" s="408"/>
      <c r="T570" s="170"/>
    </row>
    <row r="571" spans="2:23">
      <c r="D571" s="258"/>
      <c r="E571" s="258"/>
      <c r="F571" s="258"/>
      <c r="G571" s="258"/>
      <c r="H571" s="258"/>
      <c r="I571" s="258"/>
      <c r="J571" s="258"/>
      <c r="K571" s="258"/>
      <c r="L571" s="258"/>
      <c r="M571" s="258"/>
      <c r="N571" s="258"/>
      <c r="O571" s="258"/>
      <c r="P571" s="258"/>
      <c r="Q571" s="258"/>
      <c r="R571" s="258"/>
      <c r="S571" s="259"/>
      <c r="T571" s="170"/>
    </row>
    <row r="572" spans="2:23">
      <c r="B572" s="347"/>
      <c r="C572" s="201"/>
      <c r="D572" s="210" t="s">
        <v>122</v>
      </c>
      <c r="M572" s="348"/>
      <c r="N572" s="212" t="s">
        <v>3</v>
      </c>
      <c r="O572" s="213"/>
      <c r="P572" s="213"/>
      <c r="Q572" s="213"/>
      <c r="R572" s="213"/>
      <c r="S572" s="214"/>
      <c r="T572" s="170"/>
      <c r="U572" s="201"/>
    </row>
    <row r="573" spans="2:23" ht="15" customHeight="1">
      <c r="C573" s="201"/>
      <c r="D573" s="261"/>
      <c r="M573" s="348"/>
      <c r="N573" s="313"/>
      <c r="O573" s="313"/>
      <c r="P573" s="313"/>
      <c r="Q573" s="313"/>
      <c r="R573" s="313"/>
      <c r="S573" s="314"/>
      <c r="T573" s="312"/>
      <c r="U573" s="201"/>
    </row>
    <row r="574" spans="2:23" ht="15" customHeight="1">
      <c r="C574" s="201"/>
      <c r="D574" s="245" t="s">
        <v>577</v>
      </c>
      <c r="E574" s="245"/>
      <c r="F574" s="245"/>
      <c r="G574" s="245"/>
      <c r="H574" s="245"/>
      <c r="I574" s="245"/>
      <c r="J574" s="245"/>
      <c r="K574" s="245"/>
      <c r="L574" s="246"/>
      <c r="M574" s="348"/>
      <c r="N574" s="274" t="s">
        <v>121</v>
      </c>
      <c r="O574" s="274"/>
      <c r="P574" s="274"/>
      <c r="Q574" s="274"/>
      <c r="R574" s="274"/>
      <c r="S574" s="275"/>
      <c r="T574" s="276"/>
      <c r="U574" s="201"/>
    </row>
    <row r="575" spans="2:23" ht="15" customHeight="1">
      <c r="C575" s="201"/>
      <c r="D575" s="245"/>
      <c r="E575" s="245"/>
      <c r="F575" s="245"/>
      <c r="G575" s="245"/>
      <c r="H575" s="245"/>
      <c r="I575" s="245"/>
      <c r="J575" s="245"/>
      <c r="K575" s="245"/>
      <c r="L575" s="246"/>
      <c r="M575" s="348"/>
      <c r="N575" s="55" t="s">
        <v>892</v>
      </c>
      <c r="O575" s="56"/>
      <c r="P575" s="56"/>
      <c r="Q575" s="56"/>
      <c r="R575" s="56"/>
      <c r="S575" s="57"/>
      <c r="T575" s="20"/>
      <c r="U575" s="201"/>
    </row>
    <row r="576" spans="2:23" ht="15" customHeight="1">
      <c r="C576" s="201"/>
      <c r="D576" s="245"/>
      <c r="E576" s="245"/>
      <c r="F576" s="245"/>
      <c r="G576" s="245"/>
      <c r="H576" s="245"/>
      <c r="I576" s="245"/>
      <c r="J576" s="245"/>
      <c r="K576" s="245"/>
      <c r="L576" s="246"/>
      <c r="M576" s="348"/>
      <c r="N576" s="56"/>
      <c r="O576" s="56"/>
      <c r="P576" s="56"/>
      <c r="Q576" s="56"/>
      <c r="R576" s="56"/>
      <c r="S576" s="57"/>
      <c r="T576" s="20"/>
      <c r="U576" s="201"/>
    </row>
    <row r="577" spans="3:21" ht="15" customHeight="1">
      <c r="C577" s="201"/>
      <c r="D577" s="245"/>
      <c r="E577" s="245"/>
      <c r="F577" s="245"/>
      <c r="G577" s="245"/>
      <c r="H577" s="245"/>
      <c r="I577" s="245"/>
      <c r="J577" s="245"/>
      <c r="K577" s="245"/>
      <c r="L577" s="246"/>
      <c r="M577" s="348"/>
      <c r="N577" s="56"/>
      <c r="O577" s="56"/>
      <c r="P577" s="56"/>
      <c r="Q577" s="56"/>
      <c r="R577" s="56"/>
      <c r="S577" s="57"/>
      <c r="T577" s="20"/>
      <c r="U577" s="201"/>
    </row>
    <row r="578" spans="3:21" ht="15" customHeight="1">
      <c r="C578" s="201"/>
      <c r="D578" s="409" t="s">
        <v>62</v>
      </c>
      <c r="E578" s="409"/>
      <c r="F578" s="409"/>
      <c r="G578" s="409"/>
      <c r="H578" s="409"/>
      <c r="I578" s="409"/>
      <c r="J578" s="409"/>
      <c r="K578" s="409"/>
      <c r="L578" s="410"/>
      <c r="M578" s="348"/>
      <c r="N578" s="313"/>
      <c r="O578" s="313"/>
      <c r="P578" s="313"/>
      <c r="Q578" s="313"/>
      <c r="R578" s="313"/>
      <c r="S578" s="314"/>
      <c r="T578" s="312"/>
      <c r="U578" s="201"/>
    </row>
    <row r="579" spans="3:21" ht="15" customHeight="1">
      <c r="C579" s="201"/>
      <c r="D579" s="409"/>
      <c r="E579" s="409"/>
      <c r="F579" s="409"/>
      <c r="G579" s="409"/>
      <c r="H579" s="409"/>
      <c r="I579" s="409"/>
      <c r="J579" s="409"/>
      <c r="K579" s="409"/>
      <c r="L579" s="410"/>
      <c r="M579" s="348"/>
      <c r="N579" s="282" t="s">
        <v>125</v>
      </c>
      <c r="O579" s="282"/>
      <c r="P579" s="282"/>
      <c r="Q579" s="282"/>
      <c r="R579" s="282"/>
      <c r="S579" s="283"/>
      <c r="T579" s="223"/>
      <c r="U579" s="213"/>
    </row>
    <row r="580" spans="3:21" ht="15" customHeight="1">
      <c r="C580" s="201"/>
      <c r="D580" s="409"/>
      <c r="E580" s="409"/>
      <c r="F580" s="409"/>
      <c r="G580" s="409"/>
      <c r="H580" s="409"/>
      <c r="I580" s="409"/>
      <c r="J580" s="409"/>
      <c r="K580" s="409"/>
      <c r="L580" s="410"/>
      <c r="M580" s="348"/>
      <c r="N580" s="221" t="s">
        <v>884</v>
      </c>
      <c r="O580" s="221"/>
      <c r="P580" s="221"/>
      <c r="Q580" s="221"/>
      <c r="R580" s="221"/>
      <c r="S580" s="222"/>
      <c r="T580" s="223"/>
      <c r="U580" s="213"/>
    </row>
    <row r="581" spans="3:21" ht="15" customHeight="1">
      <c r="C581" s="201"/>
      <c r="M581" s="348"/>
      <c r="N581" s="221"/>
      <c r="O581" s="221"/>
      <c r="P581" s="221"/>
      <c r="Q581" s="221"/>
      <c r="R581" s="221"/>
      <c r="S581" s="222"/>
      <c r="T581" s="223"/>
      <c r="U581" s="213"/>
    </row>
    <row r="582" spans="3:21" ht="15" customHeight="1">
      <c r="C582" s="201"/>
      <c r="D582" s="409" t="s">
        <v>578</v>
      </c>
      <c r="E582" s="409"/>
      <c r="F582" s="409"/>
      <c r="G582" s="409"/>
      <c r="H582" s="409"/>
      <c r="I582" s="409"/>
      <c r="J582" s="409"/>
      <c r="K582" s="409"/>
      <c r="L582" s="410"/>
      <c r="M582" s="348"/>
      <c r="N582" s="304"/>
      <c r="O582" s="304"/>
      <c r="P582" s="304"/>
      <c r="Q582" s="304"/>
      <c r="R582" s="304"/>
      <c r="S582" s="305"/>
      <c r="T582" s="295"/>
    </row>
    <row r="583" spans="3:21" ht="15" customHeight="1">
      <c r="C583" s="201"/>
      <c r="D583" s="409"/>
      <c r="E583" s="409"/>
      <c r="F583" s="409"/>
      <c r="G583" s="409"/>
      <c r="H583" s="409"/>
      <c r="I583" s="409"/>
      <c r="J583" s="409"/>
      <c r="K583" s="409"/>
      <c r="L583" s="410"/>
      <c r="M583" s="348"/>
      <c r="N583" s="221" t="s">
        <v>930</v>
      </c>
      <c r="O583" s="221"/>
      <c r="P583" s="221"/>
      <c r="Q583" s="221"/>
      <c r="R583" s="221"/>
      <c r="S583" s="222"/>
      <c r="T583" s="223"/>
    </row>
    <row r="584" spans="3:21">
      <c r="C584" s="201"/>
      <c r="D584" s="409"/>
      <c r="E584" s="409"/>
      <c r="F584" s="409"/>
      <c r="G584" s="409"/>
      <c r="H584" s="409"/>
      <c r="I584" s="409"/>
      <c r="J584" s="409"/>
      <c r="K584" s="409"/>
      <c r="L584" s="410"/>
      <c r="M584" s="348"/>
      <c r="N584" s="221"/>
      <c r="O584" s="221"/>
      <c r="P584" s="221"/>
      <c r="Q584" s="221"/>
      <c r="R584" s="221"/>
      <c r="S584" s="222"/>
      <c r="T584" s="223"/>
    </row>
    <row r="585" spans="3:21">
      <c r="C585" s="201"/>
      <c r="D585" s="409"/>
      <c r="E585" s="409"/>
      <c r="F585" s="409"/>
      <c r="G585" s="409"/>
      <c r="H585" s="409"/>
      <c r="I585" s="409"/>
      <c r="J585" s="409"/>
      <c r="K585" s="409"/>
      <c r="L585" s="410"/>
      <c r="M585" s="348"/>
      <c r="N585" s="221"/>
      <c r="O585" s="221"/>
      <c r="P585" s="221"/>
      <c r="Q585" s="221"/>
      <c r="R585" s="221"/>
      <c r="S585" s="222"/>
      <c r="T585" s="223"/>
    </row>
    <row r="586" spans="3:21">
      <c r="C586" s="201"/>
      <c r="M586" s="348"/>
      <c r="N586" s="304"/>
      <c r="O586" s="304"/>
      <c r="P586" s="304"/>
      <c r="Q586" s="304"/>
      <c r="R586" s="304"/>
      <c r="S586" s="305"/>
      <c r="T586" s="223"/>
    </row>
    <row r="587" spans="3:21" ht="15" customHeight="1">
      <c r="C587" s="201"/>
      <c r="M587" s="348"/>
      <c r="N587" s="306" t="s">
        <v>931</v>
      </c>
      <c r="O587" s="306"/>
      <c r="P587" s="306"/>
      <c r="Q587" s="306"/>
      <c r="R587" s="306"/>
      <c r="S587" s="307"/>
      <c r="T587" s="223"/>
    </row>
    <row r="588" spans="3:21" ht="15" customHeight="1">
      <c r="C588" s="201"/>
      <c r="M588" s="348"/>
      <c r="N588" s="306"/>
      <c r="O588" s="306"/>
      <c r="P588" s="306"/>
      <c r="Q588" s="306"/>
      <c r="R588" s="306"/>
      <c r="S588" s="307"/>
      <c r="T588" s="276"/>
    </row>
    <row r="589" spans="3:21">
      <c r="C589" s="201"/>
      <c r="D589" s="257"/>
      <c r="M589" s="348"/>
      <c r="N589" s="306"/>
      <c r="O589" s="306"/>
      <c r="P589" s="306"/>
      <c r="Q589" s="306"/>
      <c r="R589" s="306"/>
      <c r="S589" s="307"/>
      <c r="T589" s="276"/>
    </row>
    <row r="590" spans="3:21">
      <c r="C590" s="201"/>
      <c r="M590" s="348"/>
      <c r="N590" s="306"/>
      <c r="O590" s="306"/>
      <c r="P590" s="306"/>
      <c r="Q590" s="306"/>
      <c r="R590" s="306"/>
      <c r="S590" s="307"/>
      <c r="T590" s="276"/>
    </row>
    <row r="591" spans="3:21">
      <c r="C591" s="201"/>
      <c r="M591" s="348"/>
      <c r="N591" s="306"/>
      <c r="O591" s="306"/>
      <c r="P591" s="306"/>
      <c r="Q591" s="306"/>
      <c r="R591" s="306"/>
      <c r="S591" s="307"/>
      <c r="T591" s="276"/>
    </row>
    <row r="592" spans="3:21">
      <c r="C592" s="201"/>
      <c r="M592" s="348"/>
      <c r="N592" s="306"/>
      <c r="O592" s="306"/>
      <c r="P592" s="306"/>
      <c r="Q592" s="306"/>
      <c r="R592" s="306"/>
      <c r="S592" s="307"/>
      <c r="T592" s="276"/>
    </row>
    <row r="593" spans="3:20">
      <c r="C593" s="201"/>
      <c r="D593" s="409" t="s">
        <v>63</v>
      </c>
      <c r="M593" s="348"/>
      <c r="N593" s="306"/>
      <c r="O593" s="306"/>
      <c r="P593" s="306"/>
      <c r="Q593" s="306"/>
      <c r="R593" s="306"/>
      <c r="S593" s="307"/>
      <c r="T593" s="276"/>
    </row>
    <row r="594" spans="3:20" ht="15" customHeight="1">
      <c r="C594" s="201"/>
      <c r="M594" s="348"/>
      <c r="N594" s="306"/>
      <c r="O594" s="306"/>
      <c r="P594" s="306"/>
      <c r="Q594" s="306"/>
      <c r="R594" s="306"/>
      <c r="S594" s="307"/>
      <c r="T594" s="276"/>
    </row>
    <row r="595" spans="3:20" ht="15" customHeight="1">
      <c r="C595" s="201"/>
      <c r="M595" s="348"/>
      <c r="N595" s="306"/>
      <c r="O595" s="306"/>
      <c r="P595" s="306"/>
      <c r="Q595" s="306"/>
      <c r="R595" s="306"/>
      <c r="S595" s="307"/>
      <c r="T595" s="276"/>
    </row>
    <row r="596" spans="3:20" ht="15" customHeight="1">
      <c r="C596" s="201"/>
      <c r="M596" s="348"/>
      <c r="N596" s="306"/>
      <c r="O596" s="306"/>
      <c r="P596" s="306"/>
      <c r="Q596" s="306"/>
      <c r="R596" s="306"/>
      <c r="S596" s="307"/>
      <c r="T596" s="276"/>
    </row>
    <row r="597" spans="3:20" ht="15" customHeight="1">
      <c r="C597" s="201"/>
      <c r="M597" s="348"/>
      <c r="N597" s="306"/>
      <c r="O597" s="306"/>
      <c r="P597" s="306"/>
      <c r="Q597" s="306"/>
      <c r="R597" s="306"/>
      <c r="S597" s="307"/>
      <c r="T597" s="276"/>
    </row>
    <row r="598" spans="3:20" ht="15" customHeight="1">
      <c r="C598" s="201"/>
      <c r="M598" s="348"/>
      <c r="N598" s="274" t="s">
        <v>579</v>
      </c>
      <c r="O598" s="274"/>
      <c r="P598" s="274"/>
      <c r="Q598" s="274"/>
      <c r="R598" s="274"/>
      <c r="S598" s="275"/>
      <c r="T598" s="276"/>
    </row>
    <row r="599" spans="3:20">
      <c r="C599" s="201"/>
      <c r="M599" s="348"/>
      <c r="N599" s="213"/>
      <c r="O599" s="213"/>
      <c r="P599" s="213"/>
      <c r="Q599" s="213"/>
      <c r="R599" s="213"/>
      <c r="S599" s="214"/>
      <c r="T599" s="312"/>
    </row>
    <row r="600" spans="3:20">
      <c r="C600" s="201"/>
      <c r="M600" s="348"/>
      <c r="N600" s="221" t="s">
        <v>793</v>
      </c>
      <c r="O600" s="221"/>
      <c r="P600" s="221"/>
      <c r="Q600" s="221"/>
      <c r="R600" s="221"/>
      <c r="S600" s="222"/>
      <c r="T600" s="276"/>
    </row>
    <row r="601" spans="3:20" ht="15" customHeight="1">
      <c r="C601" s="201"/>
      <c r="M601" s="348"/>
      <c r="N601" s="221"/>
      <c r="O601" s="221"/>
      <c r="P601" s="221"/>
      <c r="Q601" s="221"/>
      <c r="R601" s="221"/>
      <c r="S601" s="222"/>
      <c r="T601" s="223"/>
    </row>
    <row r="602" spans="3:20">
      <c r="C602" s="201"/>
      <c r="M602" s="348"/>
      <c r="N602" s="221"/>
      <c r="O602" s="221"/>
      <c r="P602" s="221"/>
      <c r="Q602" s="221"/>
      <c r="R602" s="221"/>
      <c r="S602" s="222"/>
      <c r="T602" s="223"/>
    </row>
    <row r="603" spans="3:20">
      <c r="C603" s="201"/>
      <c r="M603" s="348"/>
      <c r="N603" s="354"/>
      <c r="O603" s="354"/>
      <c r="P603" s="354"/>
      <c r="Q603" s="354"/>
      <c r="R603" s="354"/>
      <c r="S603" s="355"/>
      <c r="T603" s="223"/>
    </row>
    <row r="604" spans="3:20">
      <c r="C604" s="201"/>
      <c r="M604" s="348"/>
      <c r="N604" s="282" t="s">
        <v>580</v>
      </c>
      <c r="O604" s="282"/>
      <c r="P604" s="282"/>
      <c r="Q604" s="282"/>
      <c r="R604" s="282"/>
      <c r="S604" s="283"/>
      <c r="T604" s="223"/>
    </row>
    <row r="605" spans="3:20">
      <c r="C605" s="201"/>
      <c r="M605" s="348"/>
      <c r="N605" s="53" t="s">
        <v>893</v>
      </c>
      <c r="O605" s="53"/>
      <c r="P605" s="53"/>
      <c r="Q605" s="53"/>
      <c r="R605" s="53"/>
      <c r="S605" s="54"/>
      <c r="T605" s="19"/>
    </row>
    <row r="606" spans="3:20">
      <c r="C606" s="201"/>
      <c r="M606" s="348"/>
      <c r="N606" s="53"/>
      <c r="O606" s="53"/>
      <c r="P606" s="53"/>
      <c r="Q606" s="53"/>
      <c r="R606" s="53"/>
      <c r="S606" s="54"/>
      <c r="T606" s="19"/>
    </row>
    <row r="607" spans="3:20" ht="15" customHeight="1">
      <c r="C607" s="201"/>
      <c r="M607" s="348"/>
      <c r="N607" s="53"/>
      <c r="O607" s="53"/>
      <c r="P607" s="53"/>
      <c r="Q607" s="53"/>
      <c r="R607" s="53"/>
      <c r="S607" s="54"/>
      <c r="T607" s="19"/>
    </row>
    <row r="608" spans="3:20" ht="15" customHeight="1">
      <c r="C608" s="201"/>
      <c r="M608" s="348"/>
      <c r="N608" s="53"/>
      <c r="O608" s="53"/>
      <c r="P608" s="53"/>
      <c r="Q608" s="53"/>
      <c r="R608" s="53"/>
      <c r="S608" s="54"/>
      <c r="T608" s="19"/>
    </row>
    <row r="609" spans="2:23">
      <c r="C609" s="201"/>
      <c r="M609" s="348"/>
      <c r="N609" s="53"/>
      <c r="O609" s="53"/>
      <c r="P609" s="53"/>
      <c r="Q609" s="53"/>
      <c r="R609" s="53"/>
      <c r="S609" s="54"/>
      <c r="T609" s="19"/>
    </row>
    <row r="610" spans="2:23">
      <c r="C610" s="213"/>
      <c r="M610" s="208"/>
      <c r="N610" s="315"/>
      <c r="O610" s="315"/>
      <c r="P610" s="315"/>
      <c r="Q610" s="315"/>
      <c r="R610" s="315"/>
      <c r="S610" s="316"/>
      <c r="T610" s="317"/>
    </row>
    <row r="611" spans="2:23">
      <c r="C611" s="213"/>
      <c r="D611" s="309"/>
      <c r="E611" s="309"/>
      <c r="F611" s="309"/>
      <c r="G611" s="309"/>
      <c r="H611" s="309"/>
      <c r="I611" s="309"/>
      <c r="J611" s="309"/>
      <c r="K611" s="309"/>
      <c r="L611" s="309"/>
      <c r="M611" s="309"/>
      <c r="N611" s="309"/>
      <c r="O611" s="309"/>
      <c r="P611" s="309"/>
      <c r="Q611" s="309"/>
      <c r="R611" s="309"/>
      <c r="S611" s="408"/>
      <c r="T611" s="170"/>
    </row>
    <row r="612" spans="2:23">
      <c r="D612" s="258"/>
      <c r="E612" s="258"/>
      <c r="F612" s="258"/>
      <c r="G612" s="258"/>
      <c r="H612" s="258"/>
      <c r="I612" s="258"/>
      <c r="J612" s="258"/>
      <c r="K612" s="258"/>
      <c r="L612" s="258"/>
      <c r="M612" s="258"/>
      <c r="N612" s="258"/>
      <c r="O612" s="258"/>
      <c r="P612" s="258"/>
      <c r="Q612" s="258"/>
      <c r="R612" s="258"/>
      <c r="S612" s="259"/>
      <c r="T612" s="170"/>
    </row>
    <row r="613" spans="2:23">
      <c r="D613" s="213"/>
      <c r="E613" s="213"/>
      <c r="F613" s="213"/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3"/>
      <c r="R613" s="213"/>
      <c r="S613" s="214"/>
      <c r="T613" s="170"/>
      <c r="U613" s="201"/>
    </row>
    <row r="614" spans="2:23">
      <c r="B614" s="347"/>
      <c r="C614" s="201"/>
      <c r="D614" s="411" t="s">
        <v>128</v>
      </c>
      <c r="M614" s="348"/>
      <c r="N614" s="212" t="s">
        <v>3</v>
      </c>
      <c r="O614" s="213"/>
      <c r="P614" s="213"/>
      <c r="Q614" s="213"/>
      <c r="R614" s="213"/>
      <c r="S614" s="214"/>
      <c r="T614" s="170"/>
      <c r="U614" s="201"/>
    </row>
    <row r="615" spans="2:23" ht="15" customHeight="1">
      <c r="C615" s="201"/>
      <c r="D615" s="261"/>
      <c r="M615" s="348"/>
      <c r="N615" s="213"/>
      <c r="O615" s="213"/>
      <c r="P615" s="213"/>
      <c r="Q615" s="213"/>
      <c r="R615" s="213"/>
      <c r="S615" s="214"/>
      <c r="T615" s="170"/>
      <c r="U615" s="201"/>
    </row>
    <row r="616" spans="2:23" ht="15" customHeight="1">
      <c r="C616" s="201"/>
      <c r="D616" s="409" t="s">
        <v>581</v>
      </c>
      <c r="E616" s="351"/>
      <c r="F616" s="351"/>
      <c r="G616" s="351"/>
      <c r="H616" s="351"/>
      <c r="I616" s="351"/>
      <c r="J616" s="351"/>
      <c r="K616" s="351"/>
      <c r="L616" s="352"/>
      <c r="M616" s="348"/>
      <c r="N616" s="300" t="s">
        <v>720</v>
      </c>
      <c r="O616" s="412"/>
      <c r="P616" s="412"/>
      <c r="Q616" s="412"/>
      <c r="R616" s="412"/>
      <c r="S616" s="413"/>
      <c r="T616" s="414"/>
      <c r="U616" s="201"/>
      <c r="W616" s="157" t="s">
        <v>8</v>
      </c>
    </row>
    <row r="617" spans="2:23" ht="15" customHeight="1">
      <c r="C617" s="201"/>
      <c r="D617" s="351"/>
      <c r="E617" s="351"/>
      <c r="F617" s="351"/>
      <c r="G617" s="351"/>
      <c r="H617" s="351"/>
      <c r="I617" s="351"/>
      <c r="J617" s="351"/>
      <c r="K617" s="351"/>
      <c r="L617" s="352"/>
      <c r="M617" s="348"/>
      <c r="N617" s="300"/>
      <c r="O617" s="300"/>
      <c r="P617" s="300"/>
      <c r="Q617" s="300"/>
      <c r="R617" s="300"/>
      <c r="S617" s="301"/>
      <c r="T617" s="197"/>
      <c r="U617" s="201"/>
      <c r="W617" s="157" t="s">
        <v>25</v>
      </c>
    </row>
    <row r="618" spans="2:23">
      <c r="C618" s="201"/>
      <c r="D618" s="284"/>
      <c r="M618" s="348"/>
      <c r="N618" s="300"/>
      <c r="O618" s="300"/>
      <c r="P618" s="300"/>
      <c r="Q618" s="300"/>
      <c r="R618" s="300"/>
      <c r="S618" s="301"/>
      <c r="T618" s="197"/>
      <c r="U618" s="201"/>
    </row>
    <row r="619" spans="2:23">
      <c r="C619" s="201"/>
      <c r="D619" s="285"/>
      <c r="M619" s="348"/>
      <c r="N619" s="300"/>
      <c r="O619" s="300"/>
      <c r="P619" s="300"/>
      <c r="Q619" s="300"/>
      <c r="R619" s="300"/>
      <c r="S619" s="301"/>
      <c r="T619" s="197"/>
      <c r="U619" s="201"/>
    </row>
    <row r="620" spans="2:23" ht="15" customHeight="1">
      <c r="C620" s="201"/>
      <c r="D620" s="255" t="s">
        <v>582</v>
      </c>
      <c r="M620" s="348"/>
      <c r="N620" s="300"/>
      <c r="O620" s="300"/>
      <c r="P620" s="300"/>
      <c r="Q620" s="300"/>
      <c r="R620" s="300"/>
      <c r="S620" s="301"/>
      <c r="T620" s="197"/>
      <c r="U620" s="201"/>
    </row>
    <row r="621" spans="2:23">
      <c r="C621" s="201"/>
      <c r="D621" s="256"/>
      <c r="M621" s="348"/>
      <c r="N621" s="300"/>
      <c r="O621" s="300"/>
      <c r="P621" s="300"/>
      <c r="Q621" s="300"/>
      <c r="R621" s="300"/>
      <c r="S621" s="301"/>
      <c r="T621" s="197"/>
      <c r="U621" s="201"/>
    </row>
    <row r="622" spans="2:23">
      <c r="C622" s="201"/>
      <c r="D622" s="255"/>
      <c r="M622" s="348"/>
      <c r="N622" s="412"/>
      <c r="O622" s="412"/>
      <c r="P622" s="412"/>
      <c r="Q622" s="412"/>
      <c r="R622" s="412"/>
      <c r="S622" s="413"/>
      <c r="T622" s="414"/>
      <c r="U622" s="213"/>
    </row>
    <row r="623" spans="2:23" ht="15" customHeight="1">
      <c r="C623" s="201"/>
      <c r="D623" s="256"/>
      <c r="M623" s="348"/>
      <c r="N623" s="300"/>
      <c r="O623" s="300"/>
      <c r="P623" s="300"/>
      <c r="Q623" s="300"/>
      <c r="R623" s="300"/>
      <c r="S623" s="301"/>
      <c r="T623" s="197"/>
      <c r="U623" s="213"/>
      <c r="W623" s="256"/>
    </row>
    <row r="624" spans="2:23" ht="15" customHeight="1">
      <c r="C624" s="201"/>
      <c r="D624" s="256"/>
      <c r="M624" s="348"/>
      <c r="N624" s="300"/>
      <c r="O624" s="300"/>
      <c r="P624" s="300"/>
      <c r="Q624" s="300"/>
      <c r="R624" s="300"/>
      <c r="S624" s="301"/>
      <c r="T624" s="197"/>
      <c r="U624" s="213"/>
      <c r="W624" s="256"/>
    </row>
    <row r="625" spans="2:23">
      <c r="C625" s="201"/>
      <c r="M625" s="348"/>
      <c r="N625" s="300"/>
      <c r="O625" s="300"/>
      <c r="P625" s="300"/>
      <c r="Q625" s="300"/>
      <c r="R625" s="300"/>
      <c r="S625" s="301"/>
      <c r="T625" s="197"/>
      <c r="W625" s="256"/>
    </row>
    <row r="626" spans="2:23">
      <c r="C626" s="201"/>
      <c r="M626" s="208"/>
      <c r="N626" s="263"/>
      <c r="O626" s="263"/>
      <c r="P626" s="263"/>
      <c r="Q626" s="263"/>
      <c r="R626" s="263"/>
      <c r="S626" s="264"/>
      <c r="T626" s="220"/>
    </row>
    <row r="627" spans="2:23">
      <c r="N627" s="213"/>
      <c r="O627" s="213"/>
      <c r="P627" s="213"/>
      <c r="Q627" s="213"/>
      <c r="R627" s="213"/>
      <c r="S627" s="214"/>
      <c r="T627" s="170"/>
    </row>
    <row r="628" spans="2:23">
      <c r="D628" s="258"/>
      <c r="E628" s="258"/>
      <c r="F628" s="258"/>
      <c r="G628" s="258"/>
      <c r="H628" s="258"/>
      <c r="I628" s="258"/>
      <c r="J628" s="258"/>
      <c r="K628" s="258"/>
      <c r="L628" s="258"/>
      <c r="M628" s="258"/>
      <c r="N628" s="258"/>
      <c r="O628" s="258"/>
      <c r="P628" s="258"/>
      <c r="Q628" s="258"/>
      <c r="R628" s="258"/>
      <c r="S628" s="259"/>
      <c r="T628" s="170"/>
    </row>
    <row r="629" spans="2:23">
      <c r="B629" s="347"/>
      <c r="C629" s="201"/>
      <c r="D629" s="210" t="s">
        <v>129</v>
      </c>
      <c r="M629" s="348"/>
      <c r="N629" s="212" t="s">
        <v>3</v>
      </c>
      <c r="O629" s="213"/>
      <c r="P629" s="213"/>
      <c r="Q629" s="213"/>
      <c r="R629" s="213"/>
      <c r="S629" s="214"/>
      <c r="T629" s="170"/>
      <c r="U629" s="213"/>
    </row>
    <row r="630" spans="2:23" ht="15" customHeight="1">
      <c r="C630" s="201"/>
      <c r="D630" s="261"/>
      <c r="M630" s="348"/>
      <c r="N630" s="213"/>
      <c r="O630" s="213"/>
      <c r="P630" s="213"/>
      <c r="Q630" s="213"/>
      <c r="R630" s="213"/>
      <c r="S630" s="214"/>
      <c r="T630" s="170"/>
      <c r="U630" s="213"/>
    </row>
    <row r="631" spans="2:23" ht="15" customHeight="1">
      <c r="C631" s="201"/>
      <c r="D631" s="245" t="s">
        <v>64</v>
      </c>
      <c r="E631" s="245"/>
      <c r="F631" s="245"/>
      <c r="G631" s="245"/>
      <c r="H631" s="245"/>
      <c r="I631" s="245"/>
      <c r="J631" s="245"/>
      <c r="K631" s="245"/>
      <c r="L631" s="246"/>
      <c r="M631" s="348"/>
      <c r="N631" s="218" t="s">
        <v>131</v>
      </c>
      <c r="O631" s="398"/>
      <c r="P631" s="398"/>
      <c r="Q631" s="398"/>
      <c r="R631" s="398"/>
      <c r="S631" s="399"/>
      <c r="T631" s="400"/>
      <c r="U631" s="213"/>
    </row>
    <row r="632" spans="2:23" ht="15" customHeight="1">
      <c r="C632" s="201"/>
      <c r="D632" s="245"/>
      <c r="E632" s="245"/>
      <c r="F632" s="245"/>
      <c r="G632" s="245"/>
      <c r="H632" s="245"/>
      <c r="I632" s="245"/>
      <c r="J632" s="245"/>
      <c r="K632" s="245"/>
      <c r="L632" s="246"/>
      <c r="M632" s="348"/>
      <c r="N632" s="221" t="s">
        <v>796</v>
      </c>
      <c r="O632" s="221"/>
      <c r="P632" s="221"/>
      <c r="Q632" s="221"/>
      <c r="R632" s="221"/>
      <c r="S632" s="222"/>
      <c r="T632" s="223"/>
      <c r="U632" s="213"/>
    </row>
    <row r="633" spans="2:23" ht="15" customHeight="1">
      <c r="C633" s="201"/>
      <c r="D633" s="415"/>
      <c r="E633" s="415"/>
      <c r="F633" s="415"/>
      <c r="G633" s="415"/>
      <c r="H633" s="415"/>
      <c r="I633" s="415"/>
      <c r="J633" s="415"/>
      <c r="K633" s="415"/>
      <c r="L633" s="416"/>
      <c r="M633" s="348"/>
      <c r="N633" s="221" t="s">
        <v>130</v>
      </c>
      <c r="O633" s="221"/>
      <c r="P633" s="221"/>
      <c r="Q633" s="221"/>
      <c r="R633" s="221"/>
      <c r="S633" s="222"/>
      <c r="T633" s="223"/>
      <c r="U633" s="213"/>
    </row>
    <row r="634" spans="2:23" ht="15" customHeight="1">
      <c r="C634" s="201"/>
      <c r="D634" s="415"/>
      <c r="E634" s="415"/>
      <c r="F634" s="415"/>
      <c r="G634" s="415"/>
      <c r="H634" s="415"/>
      <c r="I634" s="415"/>
      <c r="J634" s="415"/>
      <c r="K634" s="415"/>
      <c r="L634" s="416"/>
      <c r="M634" s="348"/>
      <c r="N634" s="221" t="s">
        <v>795</v>
      </c>
      <c r="O634" s="221"/>
      <c r="P634" s="221"/>
      <c r="Q634" s="221"/>
      <c r="R634" s="221"/>
      <c r="S634" s="222"/>
      <c r="T634" s="223"/>
      <c r="U634" s="213"/>
    </row>
    <row r="635" spans="2:23" ht="15" customHeight="1">
      <c r="C635" s="201"/>
      <c r="D635" s="415"/>
      <c r="E635" s="415"/>
      <c r="F635" s="415"/>
      <c r="G635" s="415"/>
      <c r="H635" s="415"/>
      <c r="I635" s="415"/>
      <c r="J635" s="415"/>
      <c r="K635" s="415"/>
      <c r="L635" s="416"/>
      <c r="M635" s="348"/>
      <c r="N635" s="221" t="s">
        <v>886</v>
      </c>
      <c r="O635" s="417"/>
      <c r="P635" s="417"/>
      <c r="Q635" s="417"/>
      <c r="R635" s="417"/>
      <c r="S635" s="418"/>
      <c r="T635" s="419"/>
      <c r="U635" s="213"/>
    </row>
    <row r="636" spans="2:23" ht="15" customHeight="1">
      <c r="C636" s="201"/>
      <c r="D636" s="415"/>
      <c r="E636" s="415"/>
      <c r="F636" s="415"/>
      <c r="G636" s="415"/>
      <c r="H636" s="415"/>
      <c r="I636" s="415"/>
      <c r="J636" s="415"/>
      <c r="K636" s="415"/>
      <c r="L636" s="416"/>
      <c r="M636" s="348"/>
      <c r="N636" s="221"/>
      <c r="O636" s="417"/>
      <c r="P636" s="417"/>
      <c r="Q636" s="417"/>
      <c r="R636" s="417"/>
      <c r="S636" s="418"/>
      <c r="T636" s="419"/>
      <c r="U636" s="213"/>
    </row>
    <row r="637" spans="2:23" ht="15" customHeight="1">
      <c r="C637" s="201"/>
      <c r="D637" s="415"/>
      <c r="E637" s="415"/>
      <c r="F637" s="415"/>
      <c r="G637" s="415"/>
      <c r="H637" s="415"/>
      <c r="I637" s="415"/>
      <c r="J637" s="415"/>
      <c r="K637" s="415"/>
      <c r="L637" s="416"/>
      <c r="M637" s="348"/>
      <c r="N637" s="417"/>
      <c r="O637" s="417"/>
      <c r="P637" s="417"/>
      <c r="Q637" s="417"/>
      <c r="R637" s="417"/>
      <c r="S637" s="418"/>
      <c r="T637" s="419"/>
      <c r="U637" s="213"/>
    </row>
    <row r="638" spans="2:23" ht="15" customHeight="1">
      <c r="C638" s="201"/>
      <c r="D638" s="284"/>
      <c r="M638" s="348"/>
      <c r="N638" s="221" t="s">
        <v>797</v>
      </c>
      <c r="O638" s="221"/>
      <c r="P638" s="221"/>
      <c r="Q638" s="221"/>
      <c r="R638" s="221"/>
      <c r="S638" s="222"/>
      <c r="T638" s="223"/>
      <c r="U638" s="213"/>
    </row>
    <row r="639" spans="2:23">
      <c r="C639" s="201"/>
      <c r="D639" s="284"/>
      <c r="M639" s="348"/>
      <c r="N639" s="221"/>
      <c r="O639" s="221"/>
      <c r="P639" s="221"/>
      <c r="Q639" s="221"/>
      <c r="R639" s="221"/>
      <c r="S639" s="222"/>
      <c r="T639" s="223"/>
      <c r="U639" s="213"/>
    </row>
    <row r="640" spans="2:23" ht="15" customHeight="1">
      <c r="C640" s="201"/>
      <c r="D640" s="284"/>
      <c r="M640" s="348"/>
      <c r="N640" s="53" t="s">
        <v>887</v>
      </c>
      <c r="O640" s="53"/>
      <c r="P640" s="53"/>
      <c r="Q640" s="53"/>
      <c r="R640" s="53"/>
      <c r="S640" s="54"/>
      <c r="T640" s="19"/>
      <c r="U640" s="213"/>
    </row>
    <row r="641" spans="2:22">
      <c r="C641" s="201"/>
      <c r="D641" s="284"/>
      <c r="M641" s="348"/>
      <c r="N641" s="53"/>
      <c r="O641" s="53"/>
      <c r="P641" s="53"/>
      <c r="Q641" s="53"/>
      <c r="R641" s="53"/>
      <c r="S641" s="54"/>
      <c r="T641" s="19"/>
      <c r="U641" s="213"/>
    </row>
    <row r="642" spans="2:22">
      <c r="C642" s="201"/>
      <c r="D642" s="285"/>
      <c r="M642" s="208"/>
      <c r="N642" s="263"/>
      <c r="O642" s="263"/>
      <c r="P642" s="263"/>
      <c r="Q642" s="263"/>
      <c r="R642" s="263"/>
      <c r="S642" s="264"/>
      <c r="T642" s="220"/>
      <c r="U642" s="213"/>
    </row>
    <row r="643" spans="2:22">
      <c r="D643" s="309"/>
      <c r="E643" s="309"/>
      <c r="F643" s="309"/>
      <c r="G643" s="309"/>
      <c r="H643" s="309"/>
      <c r="I643" s="309"/>
      <c r="J643" s="309"/>
      <c r="K643" s="309"/>
      <c r="L643" s="309"/>
      <c r="M643" s="309"/>
      <c r="N643" s="309"/>
      <c r="O643" s="309"/>
      <c r="P643" s="309"/>
      <c r="Q643" s="309"/>
      <c r="R643" s="309"/>
      <c r="S643" s="408"/>
      <c r="T643" s="170"/>
    </row>
    <row r="644" spans="2:22">
      <c r="N644" s="213"/>
      <c r="O644" s="213"/>
      <c r="P644" s="213"/>
      <c r="Q644" s="213"/>
      <c r="R644" s="213"/>
      <c r="S644" s="214"/>
    </row>
    <row r="645" spans="2:22">
      <c r="N645" s="213"/>
      <c r="O645" s="213"/>
      <c r="P645" s="213"/>
      <c r="Q645" s="213"/>
      <c r="R645" s="213"/>
      <c r="S645" s="214"/>
    </row>
    <row r="646" spans="2:22">
      <c r="B646" s="420" t="e">
        <f>SUM(B648,#REF!,B666,B683,B707,B731,B787,#REF!,#REF!,#REF!,B803)</f>
        <v>#REF!</v>
      </c>
      <c r="C646" s="201"/>
      <c r="D646" s="421" t="s">
        <v>5</v>
      </c>
      <c r="E646" s="422"/>
      <c r="F646" s="422"/>
      <c r="G646" s="422"/>
      <c r="H646" s="422"/>
      <c r="I646" s="422"/>
      <c r="J646" s="422"/>
      <c r="K646" s="422"/>
      <c r="L646" s="422"/>
      <c r="M646" s="422"/>
      <c r="N646" s="423"/>
      <c r="O646" s="423"/>
      <c r="P646" s="423"/>
      <c r="Q646" s="423"/>
      <c r="R646" s="423"/>
      <c r="S646" s="424"/>
      <c r="T646" s="170"/>
      <c r="U646" s="213"/>
    </row>
    <row r="647" spans="2:22">
      <c r="C647" s="201"/>
      <c r="D647" s="213"/>
      <c r="E647" s="213"/>
      <c r="F647" s="213"/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3"/>
      <c r="R647" s="213"/>
      <c r="S647" s="214"/>
      <c r="T647" s="170"/>
    </row>
    <row r="648" spans="2:22">
      <c r="B648" s="425"/>
      <c r="C648" s="201"/>
      <c r="D648" s="210" t="s">
        <v>488</v>
      </c>
      <c r="M648" s="426"/>
      <c r="N648" s="212" t="s">
        <v>3</v>
      </c>
      <c r="O648" s="213"/>
      <c r="P648" s="213"/>
      <c r="Q648" s="213"/>
      <c r="R648" s="213"/>
      <c r="S648" s="214"/>
      <c r="T648" s="170"/>
      <c r="U648" s="201"/>
    </row>
    <row r="649" spans="2:22" ht="15" customHeight="1">
      <c r="C649" s="201"/>
      <c r="D649" s="261"/>
      <c r="M649" s="426"/>
      <c r="N649" s="213"/>
      <c r="O649" s="213"/>
      <c r="P649" s="213"/>
      <c r="Q649" s="213"/>
      <c r="R649" s="213"/>
      <c r="S649" s="214"/>
      <c r="T649" s="170"/>
      <c r="U649" s="201"/>
    </row>
    <row r="650" spans="2:22" ht="15" customHeight="1">
      <c r="C650" s="201"/>
      <c r="D650" s="427" t="s">
        <v>583</v>
      </c>
      <c r="E650" s="427"/>
      <c r="F650" s="427"/>
      <c r="G650" s="427"/>
      <c r="H650" s="427"/>
      <c r="I650" s="427"/>
      <c r="J650" s="427"/>
      <c r="K650" s="427"/>
      <c r="L650" s="428"/>
      <c r="M650" s="426"/>
      <c r="N650" s="358" t="s">
        <v>94</v>
      </c>
      <c r="O650" s="358"/>
      <c r="P650" s="358"/>
      <c r="Q650" s="358"/>
      <c r="R650" s="358"/>
      <c r="S650" s="359"/>
      <c r="T650" s="269"/>
      <c r="U650" s="213"/>
    </row>
    <row r="651" spans="2:22" ht="15" customHeight="1">
      <c r="C651" s="201"/>
      <c r="D651" s="284"/>
      <c r="M651" s="426"/>
      <c r="N651" s="373" t="s">
        <v>799</v>
      </c>
      <c r="O651" s="373"/>
      <c r="P651" s="373"/>
      <c r="Q651" s="373"/>
      <c r="R651" s="373"/>
      <c r="S651" s="230"/>
      <c r="T651" s="223"/>
      <c r="U651" s="213"/>
      <c r="V651" s="353"/>
    </row>
    <row r="652" spans="2:22" ht="15" customHeight="1">
      <c r="C652" s="201"/>
      <c r="D652" s="285"/>
      <c r="M652" s="426"/>
      <c r="N652" s="373"/>
      <c r="O652" s="373"/>
      <c r="P652" s="373"/>
      <c r="Q652" s="373"/>
      <c r="R652" s="373"/>
      <c r="S652" s="230"/>
      <c r="T652" s="223"/>
      <c r="U652" s="213"/>
    </row>
    <row r="653" spans="2:22" ht="15" customHeight="1">
      <c r="C653" s="201"/>
      <c r="M653" s="426"/>
      <c r="N653" s="373" t="s">
        <v>801</v>
      </c>
      <c r="O653" s="373"/>
      <c r="P653" s="373"/>
      <c r="Q653" s="373"/>
      <c r="R653" s="373"/>
      <c r="S653" s="230"/>
      <c r="T653" s="223"/>
    </row>
    <row r="654" spans="2:22" ht="15" customHeight="1">
      <c r="C654" s="201"/>
      <c r="M654" s="426"/>
      <c r="N654" s="373"/>
      <c r="O654" s="373"/>
      <c r="P654" s="373"/>
      <c r="Q654" s="373"/>
      <c r="R654" s="373"/>
      <c r="S654" s="230"/>
      <c r="T654" s="223"/>
    </row>
    <row r="655" spans="2:22">
      <c r="C655" s="201"/>
      <c r="M655" s="426"/>
      <c r="N655" s="373"/>
      <c r="O655" s="373"/>
      <c r="P655" s="373"/>
      <c r="Q655" s="373"/>
      <c r="R655" s="373"/>
      <c r="S655" s="230"/>
      <c r="T655" s="223"/>
    </row>
    <row r="656" spans="2:22" ht="15" customHeight="1">
      <c r="C656" s="201"/>
      <c r="M656" s="426"/>
      <c r="N656" s="373" t="s">
        <v>798</v>
      </c>
      <c r="O656" s="373"/>
      <c r="P656" s="373"/>
      <c r="Q656" s="373"/>
      <c r="R656" s="373"/>
      <c r="S656" s="230"/>
      <c r="T656" s="223"/>
    </row>
    <row r="657" spans="2:21" ht="15" customHeight="1">
      <c r="C657" s="201"/>
      <c r="M657" s="426"/>
      <c r="N657" s="373"/>
      <c r="O657" s="373"/>
      <c r="P657" s="373"/>
      <c r="Q657" s="373"/>
      <c r="R657" s="373"/>
      <c r="S657" s="230"/>
      <c r="T657" s="223"/>
    </row>
    <row r="658" spans="2:21">
      <c r="C658" s="201"/>
      <c r="M658" s="426"/>
      <c r="N658" s="373" t="s">
        <v>800</v>
      </c>
      <c r="O658" s="373"/>
      <c r="P658" s="373"/>
      <c r="Q658" s="373"/>
      <c r="R658" s="373"/>
      <c r="S658" s="230"/>
      <c r="T658" s="223"/>
    </row>
    <row r="659" spans="2:21" ht="15" customHeight="1">
      <c r="C659" s="201"/>
      <c r="M659" s="426"/>
      <c r="N659" s="373"/>
      <c r="O659" s="373"/>
      <c r="P659" s="373"/>
      <c r="Q659" s="373"/>
      <c r="R659" s="373"/>
      <c r="S659" s="230"/>
      <c r="T659" s="223"/>
    </row>
    <row r="660" spans="2:21" ht="15" customHeight="1">
      <c r="C660" s="201"/>
      <c r="M660" s="426"/>
      <c r="N660" s="373"/>
      <c r="O660" s="373"/>
      <c r="P660" s="373"/>
      <c r="Q660" s="373"/>
      <c r="R660" s="373"/>
      <c r="S660" s="230"/>
      <c r="T660" s="223"/>
    </row>
    <row r="661" spans="2:21" ht="15" customHeight="1">
      <c r="C661" s="201"/>
      <c r="M661" s="426"/>
      <c r="N661" s="373"/>
      <c r="O661" s="373"/>
      <c r="P661" s="373"/>
      <c r="Q661" s="373"/>
      <c r="R661" s="373"/>
      <c r="S661" s="230"/>
      <c r="T661" s="223"/>
    </row>
    <row r="662" spans="2:21">
      <c r="C662" s="201"/>
      <c r="M662" s="208"/>
      <c r="N662" s="263"/>
      <c r="O662" s="263"/>
      <c r="P662" s="263"/>
      <c r="Q662" s="263"/>
      <c r="R662" s="263"/>
      <c r="S662" s="264"/>
      <c r="T662" s="220"/>
    </row>
    <row r="663" spans="2:21">
      <c r="N663" s="213"/>
      <c r="O663" s="213"/>
      <c r="P663" s="213"/>
      <c r="Q663" s="213"/>
      <c r="R663" s="213"/>
      <c r="S663" s="214"/>
      <c r="T663" s="170"/>
    </row>
    <row r="664" spans="2:21">
      <c r="D664" s="258"/>
      <c r="E664" s="258"/>
      <c r="F664" s="258"/>
      <c r="G664" s="258"/>
      <c r="H664" s="258"/>
      <c r="I664" s="258"/>
      <c r="J664" s="258"/>
      <c r="K664" s="258"/>
      <c r="L664" s="258"/>
      <c r="M664" s="258"/>
      <c r="N664" s="258"/>
      <c r="O664" s="258"/>
      <c r="P664" s="258"/>
      <c r="Q664" s="258"/>
      <c r="R664" s="258"/>
      <c r="S664" s="259"/>
      <c r="T664" s="170"/>
    </row>
    <row r="665" spans="2:21">
      <c r="D665" s="213"/>
      <c r="E665" s="213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3"/>
      <c r="R665" s="213"/>
      <c r="S665" s="214"/>
      <c r="T665" s="170"/>
    </row>
    <row r="666" spans="2:21">
      <c r="B666" s="425"/>
      <c r="C666" s="201"/>
      <c r="D666" s="210" t="s">
        <v>132</v>
      </c>
      <c r="M666" s="426"/>
      <c r="N666" s="212" t="s">
        <v>3</v>
      </c>
      <c r="O666" s="213"/>
      <c r="P666" s="213"/>
      <c r="Q666" s="213"/>
      <c r="R666" s="213"/>
      <c r="S666" s="214"/>
      <c r="T666" s="170"/>
      <c r="U666" s="201"/>
    </row>
    <row r="667" spans="2:21" ht="15" customHeight="1">
      <c r="C667" s="201"/>
      <c r="D667" s="261"/>
      <c r="M667" s="426"/>
      <c r="N667" s="213"/>
      <c r="O667" s="213"/>
      <c r="P667" s="213"/>
      <c r="Q667" s="213"/>
      <c r="R667" s="213"/>
      <c r="S667" s="214"/>
      <c r="T667" s="170"/>
      <c r="U667" s="201"/>
    </row>
    <row r="668" spans="2:21" ht="15" customHeight="1">
      <c r="C668" s="201"/>
      <c r="D668" s="427" t="s">
        <v>584</v>
      </c>
      <c r="E668" s="427"/>
      <c r="F668" s="427"/>
      <c r="G668" s="427"/>
      <c r="H668" s="427"/>
      <c r="I668" s="427"/>
      <c r="J668" s="427"/>
      <c r="K668" s="427"/>
      <c r="L668" s="428"/>
      <c r="M668" s="426"/>
      <c r="N668" s="282" t="s">
        <v>162</v>
      </c>
      <c r="O668" s="282"/>
      <c r="P668" s="282"/>
      <c r="Q668" s="282"/>
      <c r="R668" s="282"/>
      <c r="S668" s="283"/>
      <c r="T668" s="223"/>
      <c r="U668" s="201"/>
    </row>
    <row r="669" spans="2:21" ht="15" customHeight="1">
      <c r="C669" s="201"/>
      <c r="D669" s="427"/>
      <c r="E669" s="427"/>
      <c r="F669" s="427"/>
      <c r="G669" s="427"/>
      <c r="H669" s="427"/>
      <c r="I669" s="427"/>
      <c r="J669" s="427"/>
      <c r="K669" s="427"/>
      <c r="L669" s="428"/>
      <c r="M669" s="426"/>
      <c r="N669" s="221" t="s">
        <v>802</v>
      </c>
      <c r="O669" s="221"/>
      <c r="P669" s="221"/>
      <c r="Q669" s="221"/>
      <c r="R669" s="221"/>
      <c r="S669" s="222"/>
      <c r="T669" s="223"/>
      <c r="U669" s="201"/>
    </row>
    <row r="670" spans="2:21" ht="15" customHeight="1">
      <c r="C670" s="201"/>
      <c r="D670" s="285"/>
      <c r="M670" s="426"/>
      <c r="N670" s="221"/>
      <c r="O670" s="221"/>
      <c r="P670" s="221"/>
      <c r="Q670" s="221"/>
      <c r="R670" s="221"/>
      <c r="S670" s="222"/>
      <c r="T670" s="223"/>
      <c r="U670" s="201"/>
    </row>
    <row r="671" spans="2:21" ht="15" customHeight="1">
      <c r="C671" s="201"/>
      <c r="D671" s="256"/>
      <c r="M671" s="426"/>
      <c r="N671" s="221"/>
      <c r="O671" s="221"/>
      <c r="P671" s="221"/>
      <c r="Q671" s="221"/>
      <c r="R671" s="221"/>
      <c r="S671" s="222"/>
      <c r="T671" s="223"/>
      <c r="U671" s="201"/>
    </row>
    <row r="672" spans="2:21">
      <c r="C672" s="201"/>
      <c r="D672" s="255"/>
      <c r="M672" s="426"/>
      <c r="N672" s="221" t="s">
        <v>585</v>
      </c>
      <c r="O672" s="221"/>
      <c r="P672" s="221"/>
      <c r="Q672" s="221"/>
      <c r="R672" s="221"/>
      <c r="S672" s="222"/>
      <c r="T672" s="223"/>
      <c r="U672" s="201"/>
    </row>
    <row r="673" spans="2:21" ht="15" customHeight="1">
      <c r="C673" s="201"/>
      <c r="D673" s="256"/>
      <c r="M673" s="426"/>
      <c r="N673" s="213"/>
      <c r="O673" s="247" t="s">
        <v>803</v>
      </c>
      <c r="P673" s="247"/>
      <c r="Q673" s="247"/>
      <c r="R673" s="247"/>
      <c r="S673" s="248"/>
      <c r="T673" s="220"/>
      <c r="U673" s="213"/>
    </row>
    <row r="674" spans="2:21" ht="15" customHeight="1">
      <c r="C674" s="201"/>
      <c r="M674" s="426"/>
      <c r="N674" s="263"/>
      <c r="O674" s="247" t="s">
        <v>804</v>
      </c>
      <c r="P674" s="247"/>
      <c r="Q674" s="247"/>
      <c r="R674" s="247"/>
      <c r="S674" s="248"/>
      <c r="T674" s="220"/>
      <c r="U674" s="213"/>
    </row>
    <row r="675" spans="2:21" ht="15" customHeight="1">
      <c r="C675" s="201"/>
      <c r="M675" s="426"/>
      <c r="N675" s="328"/>
      <c r="O675" s="247" t="s">
        <v>805</v>
      </c>
      <c r="P675" s="247"/>
      <c r="Q675" s="247"/>
      <c r="R675" s="247"/>
      <c r="S675" s="248"/>
      <c r="T675" s="220"/>
    </row>
    <row r="676" spans="2:21" ht="15" customHeight="1">
      <c r="C676" s="201"/>
      <c r="M676" s="426"/>
      <c r="N676" s="213"/>
      <c r="O676" s="221" t="s">
        <v>806</v>
      </c>
      <c r="P676" s="221"/>
      <c r="Q676" s="221"/>
      <c r="R676" s="221"/>
      <c r="S676" s="222"/>
      <c r="T676" s="223"/>
    </row>
    <row r="677" spans="2:21" ht="15" customHeight="1">
      <c r="C677" s="201"/>
      <c r="M677" s="426"/>
      <c r="N677" s="213"/>
      <c r="O677" s="221"/>
      <c r="P677" s="221"/>
      <c r="Q677" s="221"/>
      <c r="R677" s="221"/>
      <c r="S677" s="222"/>
      <c r="T677" s="223"/>
    </row>
    <row r="678" spans="2:21" ht="15" customHeight="1">
      <c r="C678" s="201"/>
      <c r="M678" s="426"/>
      <c r="N678" s="213"/>
      <c r="O678" s="247" t="s">
        <v>807</v>
      </c>
      <c r="P678" s="247"/>
      <c r="Q678" s="247"/>
      <c r="R678" s="247"/>
      <c r="S678" s="248"/>
      <c r="T678" s="220"/>
    </row>
    <row r="679" spans="2:21" ht="15" customHeight="1">
      <c r="C679" s="201"/>
      <c r="M679" s="426"/>
      <c r="N679" s="213"/>
      <c r="O679" s="247" t="s">
        <v>808</v>
      </c>
      <c r="P679" s="247"/>
      <c r="Q679" s="247"/>
      <c r="R679" s="247"/>
      <c r="S679" s="248"/>
      <c r="T679" s="220"/>
    </row>
    <row r="680" spans="2:21">
      <c r="C680" s="201"/>
      <c r="M680" s="208"/>
      <c r="N680" s="263"/>
      <c r="O680" s="263"/>
      <c r="P680" s="263"/>
      <c r="Q680" s="263"/>
      <c r="R680" s="263"/>
      <c r="S680" s="264"/>
      <c r="T680" s="220"/>
    </row>
    <row r="681" spans="2:21">
      <c r="M681" s="208"/>
      <c r="N681" s="213"/>
      <c r="O681" s="247"/>
      <c r="P681" s="247"/>
      <c r="Q681" s="247"/>
      <c r="R681" s="247"/>
      <c r="S681" s="248"/>
      <c r="T681" s="220"/>
    </row>
    <row r="682" spans="2:21">
      <c r="D682" s="258"/>
      <c r="E682" s="258"/>
      <c r="F682" s="258"/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/>
      <c r="S682" s="259"/>
      <c r="T682" s="170"/>
    </row>
    <row r="683" spans="2:21">
      <c r="B683" s="425"/>
      <c r="C683" s="201"/>
      <c r="D683" s="210" t="s">
        <v>133</v>
      </c>
      <c r="M683" s="426"/>
      <c r="N683" s="212" t="s">
        <v>3</v>
      </c>
      <c r="O683" s="213"/>
      <c r="P683" s="213"/>
      <c r="Q683" s="213"/>
      <c r="R683" s="213"/>
      <c r="S683" s="214"/>
      <c r="T683" s="170"/>
      <c r="U683" s="201"/>
    </row>
    <row r="684" spans="2:21" ht="15" customHeight="1">
      <c r="C684" s="201"/>
      <c r="D684" s="261"/>
      <c r="M684" s="426"/>
      <c r="N684" s="213"/>
      <c r="O684" s="213"/>
      <c r="P684" s="213"/>
      <c r="Q684" s="213"/>
      <c r="R684" s="213"/>
      <c r="S684" s="214"/>
      <c r="T684" s="170"/>
      <c r="U684" s="213"/>
    </row>
    <row r="685" spans="2:21" ht="15" customHeight="1">
      <c r="C685" s="201"/>
      <c r="D685" s="255" t="s">
        <v>14</v>
      </c>
      <c r="E685" s="351"/>
      <c r="F685" s="351"/>
      <c r="G685" s="351"/>
      <c r="H685" s="351"/>
      <c r="I685" s="351"/>
      <c r="J685" s="351"/>
      <c r="K685" s="351"/>
      <c r="L685" s="352"/>
      <c r="M685" s="426"/>
      <c r="N685" s="358" t="s">
        <v>161</v>
      </c>
      <c r="O685" s="401"/>
      <c r="P685" s="401"/>
      <c r="Q685" s="401"/>
      <c r="R685" s="401"/>
      <c r="S685" s="402"/>
      <c r="T685" s="403"/>
      <c r="U685" s="213"/>
    </row>
    <row r="686" spans="2:21" ht="15" customHeight="1">
      <c r="C686" s="201"/>
      <c r="D686" s="351"/>
      <c r="E686" s="351"/>
      <c r="F686" s="351"/>
      <c r="G686" s="351"/>
      <c r="H686" s="351"/>
      <c r="I686" s="351"/>
      <c r="J686" s="351"/>
      <c r="K686" s="351"/>
      <c r="L686" s="352"/>
      <c r="M686" s="426"/>
      <c r="N686" s="221" t="s">
        <v>809</v>
      </c>
      <c r="O686" s="221"/>
      <c r="P686" s="221"/>
      <c r="Q686" s="221"/>
      <c r="R686" s="221"/>
      <c r="S686" s="222"/>
      <c r="T686" s="223"/>
      <c r="U686" s="213"/>
    </row>
    <row r="687" spans="2:21" ht="15" customHeight="1">
      <c r="C687" s="201"/>
      <c r="D687" s="284"/>
      <c r="M687" s="426"/>
      <c r="N687" s="221"/>
      <c r="O687" s="221"/>
      <c r="P687" s="221"/>
      <c r="Q687" s="221"/>
      <c r="R687" s="221"/>
      <c r="S687" s="222"/>
      <c r="T687" s="223"/>
      <c r="U687" s="213"/>
    </row>
    <row r="688" spans="2:21">
      <c r="C688" s="201"/>
      <c r="D688" s="285"/>
      <c r="M688" s="426"/>
      <c r="N688" s="221"/>
      <c r="O688" s="221"/>
      <c r="P688" s="221"/>
      <c r="Q688" s="221"/>
      <c r="R688" s="221"/>
      <c r="S688" s="222"/>
      <c r="T688" s="223"/>
      <c r="U688" s="213"/>
    </row>
    <row r="689" spans="3:21" ht="15" customHeight="1">
      <c r="C689" s="201"/>
      <c r="M689" s="426"/>
      <c r="N689" s="282" t="s">
        <v>98</v>
      </c>
      <c r="O689" s="282"/>
      <c r="P689" s="282"/>
      <c r="Q689" s="282"/>
      <c r="R689" s="282"/>
      <c r="S689" s="283"/>
      <c r="T689" s="223"/>
      <c r="U689" s="213"/>
    </row>
    <row r="690" spans="3:21" ht="15" customHeight="1">
      <c r="C690" s="201"/>
      <c r="D690" s="255" t="s">
        <v>586</v>
      </c>
      <c r="M690" s="426"/>
      <c r="N690" s="221" t="s">
        <v>810</v>
      </c>
      <c r="O690" s="221"/>
      <c r="P690" s="221"/>
      <c r="Q690" s="221"/>
      <c r="R690" s="221"/>
      <c r="S690" s="222"/>
      <c r="T690" s="223"/>
      <c r="U690" s="213"/>
    </row>
    <row r="691" spans="3:21">
      <c r="C691" s="201"/>
      <c r="D691" s="255"/>
      <c r="M691" s="426"/>
      <c r="N691" s="304"/>
      <c r="O691" s="304"/>
      <c r="P691" s="304"/>
      <c r="Q691" s="304"/>
      <c r="R691" s="304"/>
      <c r="S691" s="305"/>
      <c r="T691" s="295"/>
      <c r="U691" s="213"/>
    </row>
    <row r="692" spans="3:21" ht="15" customHeight="1">
      <c r="C692" s="201"/>
      <c r="M692" s="426"/>
      <c r="N692" s="282" t="s">
        <v>96</v>
      </c>
      <c r="O692" s="282"/>
      <c r="P692" s="282"/>
      <c r="Q692" s="282"/>
      <c r="R692" s="282"/>
      <c r="S692" s="283"/>
      <c r="T692" s="223"/>
      <c r="U692" s="213"/>
    </row>
    <row r="693" spans="3:21" ht="15" customHeight="1">
      <c r="C693" s="201"/>
      <c r="D693" s="256"/>
      <c r="M693" s="426"/>
      <c r="N693" s="221" t="s">
        <v>811</v>
      </c>
      <c r="O693" s="221"/>
      <c r="P693" s="221"/>
      <c r="Q693" s="221"/>
      <c r="R693" s="221"/>
      <c r="S693" s="222"/>
      <c r="T693" s="223"/>
      <c r="U693" s="213"/>
    </row>
    <row r="694" spans="3:21" ht="15" customHeight="1">
      <c r="C694" s="201"/>
      <c r="D694" s="256"/>
      <c r="M694" s="426"/>
      <c r="N694" s="221"/>
      <c r="O694" s="221"/>
      <c r="P694" s="221"/>
      <c r="Q694" s="221"/>
      <c r="R694" s="221"/>
      <c r="S694" s="222"/>
      <c r="T694" s="223"/>
      <c r="U694" s="213"/>
    </row>
    <row r="695" spans="3:21" ht="15" customHeight="1">
      <c r="C695" s="201"/>
      <c r="D695" s="255" t="s">
        <v>587</v>
      </c>
      <c r="M695" s="426"/>
      <c r="N695" s="221"/>
      <c r="O695" s="221"/>
      <c r="P695" s="221"/>
      <c r="Q695" s="221"/>
      <c r="R695" s="221"/>
      <c r="S695" s="222"/>
      <c r="T695" s="223"/>
      <c r="U695" s="213"/>
    </row>
    <row r="696" spans="3:21" ht="15" customHeight="1">
      <c r="C696" s="201"/>
      <c r="M696" s="426"/>
      <c r="N696" s="282" t="s">
        <v>589</v>
      </c>
      <c r="O696" s="282"/>
      <c r="P696" s="282"/>
      <c r="Q696" s="282"/>
      <c r="R696" s="282"/>
      <c r="S696" s="283"/>
      <c r="T696" s="223"/>
      <c r="U696" s="213"/>
    </row>
    <row r="697" spans="3:21" ht="15" customHeight="1">
      <c r="C697" s="201"/>
      <c r="D697" s="255"/>
      <c r="M697" s="426"/>
      <c r="N697" s="221" t="s">
        <v>812</v>
      </c>
      <c r="O697" s="221"/>
      <c r="P697" s="221"/>
      <c r="Q697" s="221"/>
      <c r="R697" s="221"/>
      <c r="S697" s="222"/>
      <c r="T697" s="223"/>
      <c r="U697" s="213"/>
    </row>
    <row r="698" spans="3:21" ht="15" customHeight="1">
      <c r="C698" s="201"/>
      <c r="D698" s="255"/>
      <c r="M698" s="426"/>
      <c r="N698" s="221"/>
      <c r="O698" s="221"/>
      <c r="P698" s="221"/>
      <c r="Q698" s="221"/>
      <c r="R698" s="221"/>
      <c r="S698" s="222"/>
      <c r="T698" s="223"/>
      <c r="U698" s="213"/>
    </row>
    <row r="699" spans="3:21" ht="15" customHeight="1">
      <c r="C699" s="201"/>
      <c r="D699" s="255"/>
      <c r="M699" s="426"/>
      <c r="N699" s="221"/>
      <c r="O699" s="221"/>
      <c r="P699" s="221"/>
      <c r="Q699" s="221"/>
      <c r="R699" s="221"/>
      <c r="S699" s="222"/>
      <c r="T699" s="223"/>
      <c r="U699" s="213"/>
    </row>
    <row r="700" spans="3:21" ht="15" customHeight="1">
      <c r="C700" s="201"/>
      <c r="D700" s="255" t="s">
        <v>588</v>
      </c>
      <c r="M700" s="426"/>
      <c r="N700" s="221"/>
      <c r="O700" s="221"/>
      <c r="P700" s="221"/>
      <c r="Q700" s="221"/>
      <c r="R700" s="221"/>
      <c r="S700" s="222"/>
      <c r="T700" s="223"/>
      <c r="U700" s="213"/>
    </row>
    <row r="701" spans="3:21" ht="15" customHeight="1">
      <c r="C701" s="201"/>
      <c r="M701" s="426"/>
      <c r="N701" s="304"/>
      <c r="O701" s="304"/>
      <c r="P701" s="304"/>
      <c r="Q701" s="304"/>
      <c r="R701" s="304"/>
      <c r="S701" s="305"/>
      <c r="T701" s="295"/>
      <c r="U701" s="213"/>
    </row>
    <row r="702" spans="3:21" ht="15" customHeight="1">
      <c r="C702" s="201"/>
      <c r="M702" s="426"/>
      <c r="N702" s="304"/>
      <c r="O702" s="304"/>
      <c r="P702" s="304"/>
      <c r="Q702" s="304"/>
      <c r="R702" s="304"/>
      <c r="S702" s="305"/>
      <c r="T702" s="295"/>
      <c r="U702" s="213"/>
    </row>
    <row r="703" spans="3:21" ht="15" customHeight="1">
      <c r="C703" s="201"/>
      <c r="D703" s="255"/>
      <c r="M703" s="426"/>
      <c r="N703" s="304"/>
      <c r="O703" s="304"/>
      <c r="P703" s="304"/>
      <c r="Q703" s="304"/>
      <c r="R703" s="304"/>
      <c r="S703" s="305"/>
      <c r="T703" s="295"/>
      <c r="U703" s="213"/>
    </row>
    <row r="704" spans="3:21">
      <c r="C704" s="201"/>
      <c r="M704" s="208"/>
      <c r="N704" s="213"/>
      <c r="O704" s="213"/>
      <c r="P704" s="213"/>
      <c r="Q704" s="213"/>
      <c r="R704" s="213"/>
      <c r="S704" s="250"/>
      <c r="T704" s="242"/>
    </row>
    <row r="705" spans="2:21">
      <c r="D705" s="309"/>
      <c r="E705" s="309"/>
      <c r="F705" s="309"/>
      <c r="G705" s="309"/>
      <c r="H705" s="309"/>
      <c r="I705" s="309"/>
      <c r="J705" s="309"/>
      <c r="K705" s="309"/>
      <c r="L705" s="309"/>
      <c r="M705" s="309"/>
      <c r="N705" s="309"/>
      <c r="O705" s="309"/>
      <c r="P705" s="309"/>
      <c r="Q705" s="309"/>
      <c r="R705" s="309"/>
      <c r="S705" s="408"/>
      <c r="T705" s="170"/>
    </row>
    <row r="706" spans="2:21">
      <c r="D706" s="258"/>
      <c r="E706" s="258"/>
      <c r="F706" s="258"/>
      <c r="G706" s="258"/>
      <c r="H706" s="258"/>
      <c r="I706" s="258"/>
      <c r="J706" s="258"/>
      <c r="K706" s="258"/>
      <c r="L706" s="258"/>
      <c r="M706" s="258"/>
      <c r="N706" s="258"/>
      <c r="O706" s="258"/>
      <c r="P706" s="258"/>
      <c r="Q706" s="258"/>
      <c r="R706" s="258"/>
      <c r="S706" s="259"/>
      <c r="T706" s="170"/>
    </row>
    <row r="707" spans="2:21">
      <c r="B707" s="425"/>
      <c r="C707" s="201"/>
      <c r="D707" s="210" t="s">
        <v>134</v>
      </c>
      <c r="M707" s="426"/>
      <c r="N707" s="212" t="s">
        <v>3</v>
      </c>
      <c r="O707" s="213"/>
      <c r="P707" s="213"/>
      <c r="Q707" s="213"/>
      <c r="R707" s="213"/>
      <c r="S707" s="214"/>
      <c r="T707" s="170"/>
      <c r="U707" s="201"/>
    </row>
    <row r="708" spans="2:21" ht="15" customHeight="1">
      <c r="C708" s="201"/>
      <c r="D708" s="261"/>
      <c r="M708" s="426"/>
      <c r="N708" s="213"/>
      <c r="O708" s="213"/>
      <c r="P708" s="213"/>
      <c r="Q708" s="213"/>
      <c r="R708" s="213"/>
      <c r="S708" s="214"/>
      <c r="T708" s="170"/>
      <c r="U708" s="201"/>
    </row>
    <row r="709" spans="2:21" ht="15" customHeight="1">
      <c r="C709" s="201"/>
      <c r="D709" s="427" t="s">
        <v>65</v>
      </c>
      <c r="E709" s="427"/>
      <c r="F709" s="427"/>
      <c r="G709" s="427"/>
      <c r="H709" s="427"/>
      <c r="I709" s="427"/>
      <c r="J709" s="427"/>
      <c r="K709" s="427"/>
      <c r="L709" s="428"/>
      <c r="M709" s="426"/>
      <c r="N709" s="218" t="s">
        <v>94</v>
      </c>
      <c r="O709" s="218"/>
      <c r="P709" s="218"/>
      <c r="Q709" s="218"/>
      <c r="R709" s="218"/>
      <c r="S709" s="219"/>
      <c r="T709" s="220"/>
      <c r="U709" s="201"/>
    </row>
    <row r="710" spans="2:21" ht="15" customHeight="1">
      <c r="C710" s="201"/>
      <c r="D710" s="427"/>
      <c r="E710" s="427"/>
      <c r="F710" s="427"/>
      <c r="G710" s="427"/>
      <c r="H710" s="427"/>
      <c r="I710" s="427"/>
      <c r="J710" s="427"/>
      <c r="K710" s="427"/>
      <c r="L710" s="428"/>
      <c r="M710" s="426"/>
      <c r="N710" s="221" t="s">
        <v>163</v>
      </c>
      <c r="O710" s="221"/>
      <c r="P710" s="221"/>
      <c r="Q710" s="221"/>
      <c r="R710" s="221"/>
      <c r="S710" s="222"/>
      <c r="T710" s="223"/>
      <c r="U710" s="201"/>
    </row>
    <row r="711" spans="2:21" ht="15" customHeight="1">
      <c r="C711" s="201"/>
      <c r="D711" s="284"/>
      <c r="M711" s="426"/>
      <c r="N711" s="221"/>
      <c r="O711" s="221"/>
      <c r="P711" s="221"/>
      <c r="Q711" s="221"/>
      <c r="R711" s="221"/>
      <c r="S711" s="222"/>
      <c r="T711" s="223"/>
      <c r="U711" s="201"/>
    </row>
    <row r="712" spans="2:21" ht="15" customHeight="1">
      <c r="C712" s="201"/>
      <c r="D712" s="285"/>
      <c r="M712" s="426"/>
      <c r="N712" s="221" t="s">
        <v>596</v>
      </c>
      <c r="O712" s="221"/>
      <c r="P712" s="221"/>
      <c r="Q712" s="221"/>
      <c r="R712" s="221"/>
      <c r="S712" s="222"/>
      <c r="T712" s="223"/>
      <c r="U712" s="201"/>
    </row>
    <row r="713" spans="2:21">
      <c r="C713" s="201"/>
      <c r="D713" s="285"/>
      <c r="M713" s="426"/>
      <c r="N713" s="221"/>
      <c r="O713" s="221"/>
      <c r="P713" s="221"/>
      <c r="Q713" s="221"/>
      <c r="R713" s="221"/>
      <c r="S713" s="222"/>
      <c r="T713" s="223"/>
      <c r="U713" s="213"/>
    </row>
    <row r="714" spans="2:21">
      <c r="C714" s="201"/>
      <c r="E714" s="429"/>
      <c r="F714" s="429"/>
      <c r="G714" s="429"/>
      <c r="H714" s="429"/>
      <c r="I714" s="429"/>
      <c r="J714" s="429"/>
      <c r="K714" s="429"/>
      <c r="L714" s="430"/>
      <c r="M714" s="426"/>
      <c r="N714" s="221"/>
      <c r="O714" s="221"/>
      <c r="P714" s="221"/>
      <c r="Q714" s="221"/>
      <c r="R714" s="221"/>
      <c r="S714" s="222"/>
      <c r="T714" s="223"/>
      <c r="U714" s="213"/>
    </row>
    <row r="715" spans="2:21">
      <c r="C715" s="201"/>
      <c r="D715" s="429" t="s">
        <v>595</v>
      </c>
      <c r="E715" s="429"/>
      <c r="F715" s="429"/>
      <c r="G715" s="429"/>
      <c r="H715" s="429"/>
      <c r="I715" s="429"/>
      <c r="J715" s="429"/>
      <c r="K715" s="429"/>
      <c r="L715" s="430"/>
      <c r="M715" s="426"/>
      <c r="N715" s="263"/>
      <c r="O715" s="263"/>
      <c r="P715" s="263"/>
      <c r="Q715" s="263"/>
      <c r="R715" s="263"/>
      <c r="S715" s="264"/>
      <c r="T715" s="220"/>
      <c r="U715" s="213"/>
    </row>
    <row r="716" spans="2:21">
      <c r="C716" s="201"/>
      <c r="D716" s="285"/>
      <c r="M716" s="426"/>
      <c r="N716" s="282" t="s">
        <v>161</v>
      </c>
      <c r="O716" s="282"/>
      <c r="P716" s="282"/>
      <c r="Q716" s="282"/>
      <c r="R716" s="282"/>
      <c r="S716" s="283"/>
      <c r="T716" s="223"/>
      <c r="U716" s="213"/>
    </row>
    <row r="717" spans="2:21" ht="15" customHeight="1">
      <c r="C717" s="201"/>
      <c r="D717" s="285"/>
      <c r="M717" s="426"/>
      <c r="N717" s="373" t="s">
        <v>597</v>
      </c>
      <c r="O717" s="373"/>
      <c r="P717" s="373"/>
      <c r="Q717" s="373"/>
      <c r="R717" s="373"/>
      <c r="S717" s="230"/>
      <c r="T717" s="223"/>
      <c r="U717" s="213"/>
    </row>
    <row r="718" spans="2:21">
      <c r="C718" s="201"/>
      <c r="D718" s="285"/>
      <c r="M718" s="426"/>
      <c r="N718" s="373"/>
      <c r="O718" s="373"/>
      <c r="P718" s="373"/>
      <c r="Q718" s="373"/>
      <c r="R718" s="373"/>
      <c r="S718" s="230"/>
      <c r="T718" s="223"/>
      <c r="U718" s="213"/>
    </row>
    <row r="719" spans="2:21">
      <c r="C719" s="201"/>
      <c r="D719" s="285"/>
      <c r="M719" s="426"/>
      <c r="N719" s="373"/>
      <c r="O719" s="373"/>
      <c r="P719" s="373"/>
      <c r="Q719" s="373"/>
      <c r="R719" s="373"/>
      <c r="S719" s="230"/>
      <c r="T719" s="223"/>
      <c r="U719" s="213"/>
    </row>
    <row r="720" spans="2:21">
      <c r="C720" s="201"/>
      <c r="D720" s="285"/>
      <c r="M720" s="426"/>
      <c r="N720" s="53" t="s">
        <v>894</v>
      </c>
      <c r="O720" s="53"/>
      <c r="P720" s="53"/>
      <c r="Q720" s="53"/>
      <c r="R720" s="53"/>
      <c r="S720" s="54"/>
      <c r="T720" s="19"/>
      <c r="U720" s="213"/>
    </row>
    <row r="721" spans="2:23">
      <c r="C721" s="201"/>
      <c r="D721" s="285"/>
      <c r="M721" s="426"/>
      <c r="N721" s="53"/>
      <c r="O721" s="53"/>
      <c r="P721" s="53"/>
      <c r="Q721" s="53"/>
      <c r="R721" s="53"/>
      <c r="S721" s="54"/>
      <c r="T721" s="19"/>
      <c r="U721" s="213"/>
    </row>
    <row r="722" spans="2:23">
      <c r="C722" s="201"/>
      <c r="D722" s="285"/>
      <c r="M722" s="426"/>
      <c r="N722" s="53"/>
      <c r="O722" s="53"/>
      <c r="P722" s="53"/>
      <c r="Q722" s="53"/>
      <c r="R722" s="53"/>
      <c r="S722" s="54"/>
      <c r="T722" s="19"/>
      <c r="U722" s="213"/>
    </row>
    <row r="723" spans="2:23" ht="15" customHeight="1">
      <c r="C723" s="201"/>
      <c r="D723" s="285"/>
      <c r="M723" s="426"/>
      <c r="N723" s="221" t="s">
        <v>598</v>
      </c>
      <c r="O723" s="221"/>
      <c r="P723" s="221"/>
      <c r="Q723" s="221"/>
      <c r="R723" s="221"/>
      <c r="S723" s="222"/>
      <c r="T723" s="223"/>
      <c r="U723" s="213"/>
    </row>
    <row r="724" spans="2:23">
      <c r="C724" s="201"/>
      <c r="D724" s="285"/>
      <c r="M724" s="426"/>
      <c r="N724" s="221"/>
      <c r="O724" s="221"/>
      <c r="P724" s="221"/>
      <c r="Q724" s="221"/>
      <c r="R724" s="221"/>
      <c r="S724" s="222"/>
      <c r="T724" s="223"/>
      <c r="U724" s="213"/>
    </row>
    <row r="725" spans="2:23">
      <c r="C725" s="201"/>
      <c r="D725" s="285"/>
      <c r="M725" s="426"/>
      <c r="N725" s="221"/>
      <c r="O725" s="221"/>
      <c r="P725" s="221"/>
      <c r="Q725" s="221"/>
      <c r="R725" s="221"/>
      <c r="S725" s="222"/>
      <c r="T725" s="223"/>
      <c r="U725" s="213"/>
    </row>
    <row r="726" spans="2:23">
      <c r="C726" s="201"/>
      <c r="D726" s="285"/>
      <c r="M726" s="426"/>
      <c r="N726" s="221"/>
      <c r="O726" s="221"/>
      <c r="P726" s="221"/>
      <c r="Q726" s="221"/>
      <c r="R726" s="221"/>
      <c r="S726" s="222"/>
      <c r="T726" s="223"/>
      <c r="U726" s="213"/>
    </row>
    <row r="727" spans="2:23">
      <c r="C727" s="201"/>
      <c r="D727" s="285"/>
      <c r="M727" s="208"/>
      <c r="N727" s="263"/>
      <c r="O727" s="263"/>
      <c r="P727" s="263"/>
      <c r="Q727" s="263"/>
      <c r="R727" s="263"/>
      <c r="S727" s="264"/>
      <c r="T727" s="220"/>
      <c r="U727" s="213"/>
    </row>
    <row r="728" spans="2:23">
      <c r="N728" s="213"/>
      <c r="O728" s="213"/>
      <c r="P728" s="213"/>
      <c r="Q728" s="213"/>
      <c r="R728" s="213"/>
      <c r="S728" s="408"/>
      <c r="T728" s="170"/>
    </row>
    <row r="729" spans="2:23">
      <c r="D729" s="258"/>
      <c r="E729" s="258"/>
      <c r="F729" s="258"/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9"/>
      <c r="T729" s="170"/>
    </row>
    <row r="730" spans="2:23">
      <c r="D730" s="213"/>
      <c r="E730" s="213"/>
      <c r="F730" s="213"/>
      <c r="G730" s="213"/>
      <c r="H730" s="213"/>
      <c r="I730" s="213"/>
      <c r="J730" s="213"/>
      <c r="K730" s="213"/>
      <c r="L730" s="213"/>
      <c r="M730" s="213"/>
      <c r="N730" s="213"/>
      <c r="O730" s="213"/>
      <c r="P730" s="213"/>
      <c r="Q730" s="213"/>
      <c r="R730" s="213"/>
      <c r="S730" s="214"/>
      <c r="T730" s="170"/>
      <c r="U730" s="201"/>
    </row>
    <row r="731" spans="2:23">
      <c r="B731" s="425"/>
      <c r="C731" s="201"/>
      <c r="D731" s="210" t="s">
        <v>135</v>
      </c>
      <c r="M731" s="426"/>
      <c r="N731" s="212" t="s">
        <v>3</v>
      </c>
      <c r="O731" s="213"/>
      <c r="P731" s="213"/>
      <c r="Q731" s="213"/>
      <c r="R731" s="213"/>
      <c r="S731" s="214"/>
      <c r="T731" s="170"/>
      <c r="U731" s="201"/>
    </row>
    <row r="732" spans="2:23" ht="15" customHeight="1">
      <c r="C732" s="201"/>
      <c r="D732" s="261"/>
      <c r="M732" s="426"/>
      <c r="N732" s="213"/>
      <c r="O732" s="213"/>
      <c r="P732" s="213"/>
      <c r="Q732" s="213"/>
      <c r="R732" s="213"/>
      <c r="S732" s="214"/>
      <c r="T732" s="170"/>
      <c r="U732" s="201"/>
    </row>
    <row r="733" spans="2:23" ht="15" customHeight="1">
      <c r="C733" s="201"/>
      <c r="D733" s="427" t="s">
        <v>599</v>
      </c>
      <c r="E733" s="427"/>
      <c r="F733" s="427"/>
      <c r="G733" s="427"/>
      <c r="H733" s="427"/>
      <c r="I733" s="427"/>
      <c r="J733" s="427"/>
      <c r="K733" s="427"/>
      <c r="L733" s="428"/>
      <c r="M733" s="426"/>
      <c r="N733" s="218" t="s">
        <v>94</v>
      </c>
      <c r="O733" s="218"/>
      <c r="P733" s="218"/>
      <c r="Q733" s="218"/>
      <c r="R733" s="218"/>
      <c r="S733" s="219"/>
      <c r="T733" s="220"/>
      <c r="U733" s="201"/>
      <c r="W733" s="157" t="s">
        <v>8</v>
      </c>
    </row>
    <row r="734" spans="2:23" ht="15" customHeight="1">
      <c r="C734" s="201"/>
      <c r="D734" s="427"/>
      <c r="E734" s="427"/>
      <c r="F734" s="427"/>
      <c r="G734" s="427"/>
      <c r="H734" s="427"/>
      <c r="I734" s="427"/>
      <c r="J734" s="427"/>
      <c r="K734" s="427"/>
      <c r="L734" s="428"/>
      <c r="M734" s="426"/>
      <c r="N734" s="61" t="s">
        <v>895</v>
      </c>
      <c r="O734" s="61"/>
      <c r="P734" s="61"/>
      <c r="Q734" s="61"/>
      <c r="R734" s="61"/>
      <c r="S734" s="62"/>
      <c r="T734" s="19"/>
      <c r="U734" s="201"/>
      <c r="W734" s="157" t="s">
        <v>25</v>
      </c>
    </row>
    <row r="735" spans="2:23">
      <c r="C735" s="201"/>
      <c r="D735" s="284"/>
      <c r="M735" s="426"/>
      <c r="N735" s="61"/>
      <c r="O735" s="61"/>
      <c r="P735" s="61"/>
      <c r="Q735" s="61"/>
      <c r="R735" s="61"/>
      <c r="S735" s="62"/>
      <c r="T735" s="19"/>
      <c r="U735" s="201"/>
      <c r="W735" s="157" t="s">
        <v>29</v>
      </c>
    </row>
    <row r="736" spans="2:23">
      <c r="C736" s="201"/>
      <c r="D736" s="284"/>
      <c r="M736" s="426"/>
      <c r="N736" s="61"/>
      <c r="O736" s="61"/>
      <c r="P736" s="61"/>
      <c r="Q736" s="61"/>
      <c r="R736" s="61"/>
      <c r="S736" s="62"/>
      <c r="T736" s="19"/>
      <c r="U736" s="201"/>
    </row>
    <row r="737" spans="3:23" ht="15" customHeight="1">
      <c r="C737" s="201"/>
      <c r="D737" s="285"/>
      <c r="M737" s="426"/>
      <c r="N737" s="61"/>
      <c r="O737" s="61"/>
      <c r="P737" s="61"/>
      <c r="Q737" s="61"/>
      <c r="R737" s="61"/>
      <c r="S737" s="62"/>
      <c r="T737" s="19"/>
      <c r="U737" s="201"/>
    </row>
    <row r="738" spans="3:23" ht="15" customHeight="1">
      <c r="C738" s="201"/>
      <c r="M738" s="426"/>
      <c r="N738" s="373" t="s">
        <v>601</v>
      </c>
      <c r="O738" s="373"/>
      <c r="P738" s="373"/>
      <c r="Q738" s="373"/>
      <c r="R738" s="373"/>
      <c r="S738" s="230"/>
      <c r="T738" s="223"/>
      <c r="U738" s="201"/>
      <c r="W738" s="267"/>
    </row>
    <row r="739" spans="3:23">
      <c r="C739" s="201"/>
      <c r="D739" s="255" t="s">
        <v>17</v>
      </c>
      <c r="M739" s="426"/>
      <c r="N739" s="373"/>
      <c r="O739" s="373"/>
      <c r="P739" s="373"/>
      <c r="Q739" s="373"/>
      <c r="R739" s="373"/>
      <c r="S739" s="230"/>
      <c r="T739" s="223"/>
      <c r="U739" s="201"/>
      <c r="W739" s="267"/>
    </row>
    <row r="740" spans="3:23" ht="15" customHeight="1">
      <c r="C740" s="201"/>
      <c r="D740" s="255"/>
      <c r="M740" s="426"/>
      <c r="N740" s="373"/>
      <c r="O740" s="373"/>
      <c r="P740" s="373"/>
      <c r="Q740" s="373"/>
      <c r="R740" s="373"/>
      <c r="S740" s="230"/>
      <c r="T740" s="223"/>
      <c r="U740" s="213"/>
      <c r="W740" s="267"/>
    </row>
    <row r="741" spans="3:23" ht="15" customHeight="1">
      <c r="C741" s="201"/>
      <c r="D741" s="256"/>
      <c r="M741" s="426"/>
      <c r="N741" s="373"/>
      <c r="O741" s="373"/>
      <c r="P741" s="373"/>
      <c r="Q741" s="373"/>
      <c r="R741" s="373"/>
      <c r="S741" s="230"/>
      <c r="T741" s="223"/>
      <c r="U741" s="213"/>
      <c r="W741" s="267"/>
    </row>
    <row r="742" spans="3:23">
      <c r="C742" s="201"/>
      <c r="M742" s="426"/>
      <c r="N742" s="373"/>
      <c r="O742" s="373"/>
      <c r="P742" s="373"/>
      <c r="Q742" s="373"/>
      <c r="R742" s="373"/>
      <c r="S742" s="230"/>
      <c r="T742" s="223"/>
      <c r="W742" s="267"/>
    </row>
    <row r="743" spans="3:23" ht="15" customHeight="1">
      <c r="C743" s="201"/>
      <c r="M743" s="426"/>
      <c r="N743" s="249"/>
      <c r="O743" s="249"/>
      <c r="P743" s="249"/>
      <c r="Q743" s="249"/>
      <c r="R743" s="249"/>
      <c r="S743" s="250"/>
      <c r="T743" s="242"/>
      <c r="W743" s="267"/>
    </row>
    <row r="744" spans="3:23">
      <c r="C744" s="201"/>
      <c r="M744" s="426"/>
      <c r="N744" s="213"/>
      <c r="O744" s="213"/>
      <c r="P744" s="213"/>
      <c r="Q744" s="213"/>
      <c r="R744" s="213"/>
      <c r="S744" s="214"/>
      <c r="T744" s="170"/>
      <c r="W744" s="389"/>
    </row>
    <row r="745" spans="3:23" ht="15" customHeight="1">
      <c r="C745" s="201"/>
      <c r="D745" s="245" t="s">
        <v>600</v>
      </c>
      <c r="E745" s="245"/>
      <c r="F745" s="245"/>
      <c r="G745" s="245"/>
      <c r="H745" s="245"/>
      <c r="I745" s="245"/>
      <c r="J745" s="245"/>
      <c r="K745" s="245"/>
      <c r="L745" s="246"/>
      <c r="M745" s="426"/>
      <c r="N745" s="267"/>
      <c r="O745" s="267"/>
      <c r="P745" s="267"/>
      <c r="Q745" s="389"/>
      <c r="R745" s="389"/>
      <c r="S745" s="390"/>
      <c r="T745" s="391"/>
      <c r="W745" s="298"/>
    </row>
    <row r="746" spans="3:23" ht="15" customHeight="1">
      <c r="C746" s="201"/>
      <c r="D746" s="245"/>
      <c r="E746" s="245"/>
      <c r="F746" s="245"/>
      <c r="G746" s="245"/>
      <c r="H746" s="245"/>
      <c r="I746" s="245"/>
      <c r="J746" s="245"/>
      <c r="K746" s="245"/>
      <c r="L746" s="246"/>
      <c r="M746" s="426"/>
      <c r="N746" s="298"/>
      <c r="O746" s="298"/>
      <c r="P746" s="298"/>
      <c r="Q746" s="389"/>
      <c r="R746" s="389"/>
      <c r="S746" s="390"/>
      <c r="T746" s="391"/>
      <c r="W746" s="298"/>
    </row>
    <row r="747" spans="3:23" ht="15" customHeight="1">
      <c r="C747" s="201"/>
      <c r="D747" s="431"/>
      <c r="E747" s="431"/>
      <c r="F747" s="431"/>
      <c r="G747" s="431"/>
      <c r="H747" s="431"/>
      <c r="I747" s="431"/>
      <c r="J747" s="431"/>
      <c r="K747" s="431"/>
      <c r="L747" s="432"/>
      <c r="M747" s="426"/>
      <c r="N747" s="247"/>
      <c r="O747" s="247"/>
      <c r="P747" s="247"/>
      <c r="Q747" s="247"/>
      <c r="R747" s="247"/>
      <c r="S747" s="248"/>
      <c r="T747" s="220"/>
      <c r="W747" s="298"/>
    </row>
    <row r="748" spans="3:23">
      <c r="C748" s="201"/>
      <c r="D748" s="431"/>
      <c r="E748" s="431"/>
      <c r="F748" s="431"/>
      <c r="G748" s="431"/>
      <c r="H748" s="431"/>
      <c r="I748" s="431"/>
      <c r="J748" s="431"/>
      <c r="K748" s="431"/>
      <c r="L748" s="432"/>
      <c r="M748" s="426"/>
      <c r="N748" s="247"/>
      <c r="O748" s="247"/>
      <c r="P748" s="247"/>
      <c r="Q748" s="247"/>
      <c r="R748" s="247"/>
      <c r="S748" s="248"/>
      <c r="T748" s="220"/>
      <c r="W748" s="298"/>
    </row>
    <row r="749" spans="3:23">
      <c r="C749" s="201"/>
      <c r="D749" s="427"/>
      <c r="E749" s="427"/>
      <c r="F749" s="427"/>
      <c r="G749" s="427"/>
      <c r="H749" s="427"/>
      <c r="I749" s="427"/>
      <c r="J749" s="427"/>
      <c r="K749" s="427"/>
      <c r="L749" s="428"/>
      <c r="M749" s="426"/>
      <c r="N749" s="247"/>
      <c r="O749" s="247"/>
      <c r="P749" s="247"/>
      <c r="Q749" s="247"/>
      <c r="R749" s="247"/>
      <c r="S749" s="248"/>
      <c r="T749" s="220"/>
      <c r="W749" s="298"/>
    </row>
    <row r="750" spans="3:23">
      <c r="C750" s="201"/>
      <c r="D750" s="429" t="s">
        <v>66</v>
      </c>
      <c r="M750" s="426"/>
      <c r="N750" s="298"/>
      <c r="O750" s="298"/>
      <c r="P750" s="298"/>
      <c r="Q750" s="389"/>
      <c r="R750" s="389"/>
      <c r="S750" s="390"/>
      <c r="T750" s="391"/>
      <c r="W750" s="298"/>
    </row>
    <row r="751" spans="3:23">
      <c r="C751" s="201"/>
      <c r="M751" s="426"/>
      <c r="N751" s="298"/>
      <c r="O751" s="298"/>
      <c r="P751" s="298"/>
      <c r="Q751" s="389"/>
      <c r="R751" s="389"/>
      <c r="S751" s="390"/>
      <c r="T751" s="391"/>
      <c r="W751" s="298"/>
    </row>
    <row r="752" spans="3:23" ht="15" customHeight="1">
      <c r="C752" s="201"/>
      <c r="E752" s="429"/>
      <c r="F752" s="429"/>
      <c r="G752" s="429"/>
      <c r="H752" s="429"/>
      <c r="I752" s="429"/>
      <c r="J752" s="429"/>
      <c r="K752" s="429"/>
      <c r="L752" s="430"/>
      <c r="M752" s="426"/>
      <c r="N752" s="298"/>
      <c r="O752" s="298"/>
      <c r="P752" s="298"/>
      <c r="Q752" s="389"/>
      <c r="R752" s="389"/>
      <c r="S752" s="390"/>
      <c r="T752" s="391"/>
      <c r="W752" s="298"/>
    </row>
    <row r="753" spans="3:23">
      <c r="C753" s="201"/>
      <c r="D753" s="429"/>
      <c r="E753" s="429"/>
      <c r="F753" s="429"/>
      <c r="G753" s="429"/>
      <c r="H753" s="429"/>
      <c r="I753" s="429"/>
      <c r="J753" s="429"/>
      <c r="K753" s="429"/>
      <c r="L753" s="430"/>
      <c r="M753" s="426"/>
      <c r="N753" s="298"/>
      <c r="O753" s="298"/>
      <c r="P753" s="298"/>
      <c r="Q753" s="389"/>
      <c r="R753" s="389"/>
      <c r="S753" s="390"/>
      <c r="T753" s="391"/>
      <c r="W753" s="298"/>
    </row>
    <row r="754" spans="3:23">
      <c r="C754" s="201"/>
      <c r="M754" s="208"/>
      <c r="N754" s="263"/>
      <c r="O754" s="263"/>
      <c r="P754" s="263"/>
      <c r="Q754" s="263"/>
      <c r="R754" s="263"/>
      <c r="S754" s="264"/>
      <c r="T754" s="220"/>
      <c r="W754" s="298"/>
    </row>
    <row r="755" spans="3:23">
      <c r="N755" s="213"/>
      <c r="O755" s="213"/>
      <c r="P755" s="213"/>
      <c r="Q755" s="213"/>
      <c r="R755" s="213"/>
      <c r="S755" s="408"/>
      <c r="T755" s="170"/>
    </row>
    <row r="756" spans="3:23">
      <c r="D756" s="258"/>
      <c r="E756" s="258"/>
      <c r="F756" s="258"/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/>
      <c r="S756" s="259"/>
      <c r="T756" s="170"/>
    </row>
    <row r="757" spans="3:23"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  <c r="P757" s="213"/>
      <c r="Q757" s="213"/>
      <c r="R757" s="213"/>
      <c r="S757" s="214"/>
      <c r="T757" s="170"/>
    </row>
    <row r="758" spans="3:23">
      <c r="D758" s="210" t="s">
        <v>602</v>
      </c>
      <c r="E758" s="213"/>
      <c r="F758" s="213"/>
      <c r="G758" s="213"/>
      <c r="H758" s="213"/>
      <c r="I758" s="213"/>
      <c r="J758" s="213"/>
      <c r="K758" s="213"/>
      <c r="L758" s="213"/>
      <c r="M758" s="426"/>
      <c r="N758" s="212" t="s">
        <v>3</v>
      </c>
      <c r="O758" s="213"/>
      <c r="P758" s="213"/>
      <c r="Q758" s="213"/>
      <c r="R758" s="213"/>
      <c r="S758" s="390"/>
      <c r="T758" s="391"/>
    </row>
    <row r="759" spans="3:23">
      <c r="D759" s="213"/>
      <c r="E759" s="213"/>
      <c r="F759" s="213"/>
      <c r="G759" s="213"/>
      <c r="H759" s="213"/>
      <c r="I759" s="213"/>
      <c r="J759" s="213"/>
      <c r="K759" s="213"/>
      <c r="L759" s="213"/>
      <c r="M759" s="426"/>
      <c r="N759" s="213"/>
      <c r="O759" s="213"/>
      <c r="P759" s="213"/>
      <c r="Q759" s="213"/>
      <c r="R759" s="213"/>
      <c r="S759" s="390"/>
      <c r="T759" s="391"/>
    </row>
    <row r="760" spans="3:23">
      <c r="D760" s="409" t="s">
        <v>603</v>
      </c>
      <c r="E760" s="213"/>
      <c r="F760" s="213"/>
      <c r="G760" s="213"/>
      <c r="H760" s="213"/>
      <c r="I760" s="213"/>
      <c r="J760" s="213"/>
      <c r="K760" s="213"/>
      <c r="L760" s="213"/>
      <c r="M760" s="426"/>
      <c r="N760" s="282" t="s">
        <v>168</v>
      </c>
      <c r="O760" s="282"/>
      <c r="P760" s="282"/>
      <c r="Q760" s="282"/>
      <c r="R760" s="282"/>
      <c r="S760" s="283"/>
      <c r="T760" s="223"/>
    </row>
    <row r="761" spans="3:23">
      <c r="D761" s="213"/>
      <c r="E761" s="213"/>
      <c r="F761" s="213"/>
      <c r="G761" s="213"/>
      <c r="H761" s="213"/>
      <c r="I761" s="213"/>
      <c r="J761" s="213"/>
      <c r="K761" s="213"/>
      <c r="L761" s="213"/>
      <c r="M761" s="426"/>
      <c r="N761" s="221" t="s">
        <v>907</v>
      </c>
      <c r="O761" s="221"/>
      <c r="P761" s="221"/>
      <c r="Q761" s="221"/>
      <c r="R761" s="221"/>
      <c r="S761" s="222"/>
      <c r="T761" s="223"/>
    </row>
    <row r="762" spans="3:23">
      <c r="D762" s="213"/>
      <c r="E762" s="213"/>
      <c r="F762" s="213"/>
      <c r="G762" s="213"/>
      <c r="H762" s="213"/>
      <c r="I762" s="213"/>
      <c r="J762" s="213"/>
      <c r="K762" s="213"/>
      <c r="L762" s="213"/>
      <c r="M762" s="426"/>
      <c r="N762" s="221"/>
      <c r="O762" s="221"/>
      <c r="P762" s="221"/>
      <c r="Q762" s="221"/>
      <c r="R762" s="221"/>
      <c r="S762" s="222"/>
      <c r="T762" s="223"/>
    </row>
    <row r="763" spans="3:23">
      <c r="D763" s="213"/>
      <c r="E763" s="213"/>
      <c r="F763" s="213"/>
      <c r="G763" s="213"/>
      <c r="H763" s="213"/>
      <c r="I763" s="213"/>
      <c r="J763" s="213"/>
      <c r="K763" s="213"/>
      <c r="L763" s="213"/>
      <c r="M763" s="426"/>
      <c r="N763" s="221"/>
      <c r="O763" s="221"/>
      <c r="P763" s="221"/>
      <c r="Q763" s="221"/>
      <c r="R763" s="221"/>
      <c r="S763" s="222"/>
      <c r="T763" s="223"/>
    </row>
    <row r="764" spans="3:23">
      <c r="D764" s="213"/>
      <c r="E764" s="213"/>
      <c r="F764" s="213"/>
      <c r="G764" s="213"/>
      <c r="H764" s="213"/>
      <c r="I764" s="213"/>
      <c r="J764" s="213"/>
      <c r="K764" s="213"/>
      <c r="L764" s="213"/>
      <c r="M764" s="426"/>
      <c r="N764" s="213"/>
      <c r="O764" s="213"/>
      <c r="P764" s="213"/>
      <c r="Q764" s="213"/>
      <c r="R764" s="213"/>
      <c r="S764" s="214"/>
      <c r="T764" s="170"/>
    </row>
    <row r="765" spans="3:23">
      <c r="D765" s="409" t="s">
        <v>604</v>
      </c>
      <c r="E765" s="213"/>
      <c r="F765" s="213"/>
      <c r="G765" s="213"/>
      <c r="H765" s="213"/>
      <c r="I765" s="213"/>
      <c r="J765" s="213"/>
      <c r="K765" s="213"/>
      <c r="L765" s="213"/>
      <c r="M765" s="426"/>
      <c r="N765" s="251" t="s">
        <v>98</v>
      </c>
      <c r="O765" s="251"/>
      <c r="P765" s="251"/>
      <c r="Q765" s="251"/>
      <c r="R765" s="251"/>
      <c r="S765" s="252"/>
      <c r="T765" s="253"/>
    </row>
    <row r="766" spans="3:23">
      <c r="D766" s="213"/>
      <c r="E766" s="213"/>
      <c r="F766" s="213"/>
      <c r="G766" s="213"/>
      <c r="H766" s="213"/>
      <c r="I766" s="213"/>
      <c r="J766" s="213"/>
      <c r="K766" s="213"/>
      <c r="L766" s="213"/>
      <c r="M766" s="426"/>
      <c r="N766" s="221" t="s">
        <v>879</v>
      </c>
      <c r="O766" s="221"/>
      <c r="P766" s="221"/>
      <c r="Q766" s="221"/>
      <c r="R766" s="221"/>
      <c r="S766" s="222"/>
      <c r="T766" s="223"/>
    </row>
    <row r="767" spans="3:23">
      <c r="D767" s="213"/>
      <c r="E767" s="213"/>
      <c r="F767" s="213"/>
      <c r="G767" s="213"/>
      <c r="H767" s="213"/>
      <c r="I767" s="213"/>
      <c r="J767" s="213"/>
      <c r="K767" s="213"/>
      <c r="L767" s="213"/>
      <c r="M767" s="426"/>
      <c r="N767" s="221"/>
      <c r="O767" s="221"/>
      <c r="P767" s="221"/>
      <c r="Q767" s="221"/>
      <c r="R767" s="221"/>
      <c r="S767" s="222"/>
      <c r="T767" s="223"/>
    </row>
    <row r="768" spans="3:23">
      <c r="D768" s="213"/>
      <c r="E768" s="213"/>
      <c r="F768" s="213"/>
      <c r="G768" s="213"/>
      <c r="H768" s="213"/>
      <c r="I768" s="213"/>
      <c r="J768" s="213"/>
      <c r="K768" s="213"/>
      <c r="L768" s="213"/>
      <c r="M768" s="426"/>
      <c r="N768" s="213"/>
      <c r="O768" s="213"/>
      <c r="P768" s="213"/>
      <c r="Q768" s="213"/>
      <c r="R768" s="213"/>
      <c r="S768" s="214"/>
      <c r="T768" s="170"/>
    </row>
    <row r="769" spans="4:20">
      <c r="D769" s="213"/>
      <c r="E769" s="213"/>
      <c r="F769" s="213"/>
      <c r="G769" s="213"/>
      <c r="H769" s="213"/>
      <c r="I769" s="213"/>
      <c r="J769" s="213"/>
      <c r="K769" s="213"/>
      <c r="L769" s="213"/>
      <c r="M769" s="426"/>
      <c r="N769" s="274" t="s">
        <v>203</v>
      </c>
      <c r="O769" s="274"/>
      <c r="P769" s="274"/>
      <c r="Q769" s="274"/>
      <c r="R769" s="274"/>
      <c r="S769" s="275"/>
      <c r="T769" s="276"/>
    </row>
    <row r="770" spans="4:20">
      <c r="D770" s="213"/>
      <c r="E770" s="213"/>
      <c r="F770" s="213"/>
      <c r="G770" s="213"/>
      <c r="H770" s="213"/>
      <c r="I770" s="213"/>
      <c r="J770" s="213"/>
      <c r="K770" s="213"/>
      <c r="L770" s="213"/>
      <c r="M770" s="426"/>
      <c r="N770" s="221" t="s">
        <v>606</v>
      </c>
      <c r="O770" s="221"/>
      <c r="P770" s="221"/>
      <c r="Q770" s="221"/>
      <c r="R770" s="221"/>
      <c r="S770" s="222"/>
      <c r="T770" s="223"/>
    </row>
    <row r="771" spans="4:20">
      <c r="D771" s="409" t="s">
        <v>605</v>
      </c>
      <c r="E771" s="213"/>
      <c r="F771" s="213"/>
      <c r="G771" s="213"/>
      <c r="H771" s="213"/>
      <c r="I771" s="213"/>
      <c r="J771" s="213"/>
      <c r="K771" s="213"/>
      <c r="L771" s="213"/>
      <c r="M771" s="426"/>
      <c r="N771" s="221"/>
      <c r="O771" s="221"/>
      <c r="P771" s="221"/>
      <c r="Q771" s="221"/>
      <c r="R771" s="221"/>
      <c r="S771" s="222"/>
      <c r="T771" s="223"/>
    </row>
    <row r="772" spans="4:20">
      <c r="D772" s="409"/>
      <c r="E772" s="213"/>
      <c r="F772" s="213"/>
      <c r="G772" s="213"/>
      <c r="H772" s="213"/>
      <c r="I772" s="213"/>
      <c r="J772" s="213"/>
      <c r="K772" s="213"/>
      <c r="L772" s="213"/>
      <c r="M772" s="426"/>
      <c r="N772" s="221"/>
      <c r="O772" s="221"/>
      <c r="P772" s="221"/>
      <c r="Q772" s="221"/>
      <c r="R772" s="221"/>
      <c r="S772" s="222"/>
      <c r="T772" s="223"/>
    </row>
    <row r="773" spans="4:20">
      <c r="D773" s="409"/>
      <c r="E773" s="213"/>
      <c r="F773" s="213"/>
      <c r="G773" s="213"/>
      <c r="H773" s="213"/>
      <c r="I773" s="213"/>
      <c r="J773" s="213"/>
      <c r="K773" s="213"/>
      <c r="L773" s="213"/>
      <c r="M773" s="426"/>
      <c r="N773" s="213"/>
      <c r="O773" s="213"/>
      <c r="P773" s="213"/>
      <c r="Q773" s="213"/>
      <c r="R773" s="213"/>
      <c r="S773" s="214"/>
      <c r="T773" s="170"/>
    </row>
    <row r="774" spans="4:20">
      <c r="D774" s="409"/>
      <c r="E774" s="213"/>
      <c r="F774" s="213"/>
      <c r="G774" s="213"/>
      <c r="H774" s="213"/>
      <c r="I774" s="213"/>
      <c r="J774" s="213"/>
      <c r="K774" s="213"/>
      <c r="L774" s="213"/>
      <c r="M774" s="426"/>
      <c r="N774" s="274" t="s">
        <v>119</v>
      </c>
      <c r="O774" s="274"/>
      <c r="P774" s="274"/>
      <c r="Q774" s="274"/>
      <c r="R774" s="274"/>
      <c r="S774" s="275"/>
      <c r="T774" s="276"/>
    </row>
    <row r="775" spans="4:20">
      <c r="D775" s="409"/>
      <c r="E775" s="213"/>
      <c r="F775" s="213"/>
      <c r="G775" s="213"/>
      <c r="H775" s="213"/>
      <c r="I775" s="213"/>
      <c r="J775" s="213"/>
      <c r="K775" s="213"/>
      <c r="L775" s="213"/>
      <c r="M775" s="426"/>
      <c r="N775" s="221" t="s">
        <v>880</v>
      </c>
      <c r="O775" s="221"/>
      <c r="P775" s="221"/>
      <c r="Q775" s="221"/>
      <c r="R775" s="221"/>
      <c r="S775" s="222"/>
      <c r="T775" s="223"/>
    </row>
    <row r="776" spans="4:20">
      <c r="D776" s="409" t="s">
        <v>67</v>
      </c>
      <c r="E776" s="213"/>
      <c r="F776" s="213"/>
      <c r="G776" s="213"/>
      <c r="H776" s="213"/>
      <c r="I776" s="213"/>
      <c r="J776" s="213"/>
      <c r="K776" s="213"/>
      <c r="L776" s="213"/>
      <c r="M776" s="426"/>
      <c r="N776" s="221"/>
      <c r="O776" s="221"/>
      <c r="P776" s="221"/>
      <c r="Q776" s="221"/>
      <c r="R776" s="221"/>
      <c r="S776" s="222"/>
      <c r="T776" s="223"/>
    </row>
    <row r="777" spans="4:20">
      <c r="D777" s="409"/>
      <c r="E777" s="213"/>
      <c r="F777" s="213"/>
      <c r="G777" s="213"/>
      <c r="H777" s="213"/>
      <c r="I777" s="213"/>
      <c r="J777" s="213"/>
      <c r="K777" s="213"/>
      <c r="L777" s="213"/>
      <c r="M777" s="426"/>
      <c r="N777" s="213"/>
      <c r="O777" s="213"/>
      <c r="P777" s="213"/>
      <c r="Q777" s="213"/>
      <c r="R777" s="213"/>
      <c r="S777" s="214"/>
      <c r="T777" s="170"/>
    </row>
    <row r="778" spans="4:20">
      <c r="D778" s="409"/>
      <c r="E778" s="213"/>
      <c r="F778" s="213"/>
      <c r="G778" s="213"/>
      <c r="H778" s="213"/>
      <c r="I778" s="213"/>
      <c r="J778" s="213"/>
      <c r="K778" s="213"/>
      <c r="L778" s="213"/>
      <c r="M778" s="426"/>
      <c r="N778" s="213"/>
      <c r="O778" s="213"/>
      <c r="P778" s="213"/>
      <c r="Q778" s="213"/>
      <c r="R778" s="213"/>
      <c r="S778" s="214"/>
      <c r="T778" s="170"/>
    </row>
    <row r="779" spans="4:20">
      <c r="D779" s="409"/>
      <c r="E779" s="213"/>
      <c r="F779" s="213"/>
      <c r="G779" s="213"/>
      <c r="H779" s="213"/>
      <c r="I779" s="213"/>
      <c r="J779" s="213"/>
      <c r="K779" s="213"/>
      <c r="L779" s="213"/>
      <c r="M779" s="426"/>
      <c r="N779" s="213"/>
      <c r="O779" s="213"/>
      <c r="P779" s="213"/>
      <c r="Q779" s="213"/>
      <c r="R779" s="213"/>
      <c r="S779" s="214"/>
      <c r="T779" s="170"/>
    </row>
    <row r="780" spans="4:20">
      <c r="D780" s="409"/>
      <c r="E780" s="213"/>
      <c r="F780" s="213"/>
      <c r="G780" s="213"/>
      <c r="H780" s="213"/>
      <c r="I780" s="213"/>
      <c r="J780" s="213"/>
      <c r="K780" s="213"/>
      <c r="L780" s="213"/>
      <c r="M780" s="426"/>
      <c r="N780" s="213"/>
      <c r="O780" s="213"/>
      <c r="P780" s="213"/>
      <c r="Q780" s="213"/>
      <c r="R780" s="213"/>
      <c r="S780" s="214"/>
      <c r="T780" s="170"/>
    </row>
    <row r="781" spans="4:20">
      <c r="D781" s="409"/>
      <c r="E781" s="213"/>
      <c r="F781" s="213"/>
      <c r="G781" s="213"/>
      <c r="H781" s="213"/>
      <c r="I781" s="213"/>
      <c r="J781" s="213"/>
      <c r="K781" s="213"/>
      <c r="L781" s="213"/>
      <c r="M781" s="213"/>
      <c r="N781" s="213"/>
      <c r="O781" s="213"/>
      <c r="P781" s="213"/>
      <c r="Q781" s="213"/>
      <c r="R781" s="213"/>
      <c r="S781" s="214"/>
      <c r="T781" s="170"/>
    </row>
    <row r="782" spans="4:20">
      <c r="N782" s="213"/>
      <c r="O782" s="213"/>
      <c r="P782" s="213"/>
      <c r="Q782" s="213"/>
      <c r="R782" s="213"/>
      <c r="S782" s="408"/>
      <c r="T782" s="170"/>
    </row>
    <row r="783" spans="4:20">
      <c r="D783" s="258"/>
      <c r="E783" s="258"/>
      <c r="F783" s="258"/>
      <c r="G783" s="258"/>
      <c r="H783" s="258"/>
      <c r="I783" s="258"/>
      <c r="J783" s="258"/>
      <c r="K783" s="258"/>
      <c r="L783" s="258"/>
      <c r="M783" s="258"/>
      <c r="N783" s="258"/>
      <c r="O783" s="258"/>
      <c r="P783" s="258"/>
      <c r="Q783" s="258"/>
      <c r="R783" s="258"/>
      <c r="S783" s="259"/>
      <c r="T783" s="170"/>
    </row>
    <row r="784" spans="4:20">
      <c r="D784" s="213"/>
      <c r="E784" s="213"/>
      <c r="F784" s="213"/>
      <c r="G784" s="213"/>
      <c r="H784" s="213"/>
      <c r="I784" s="213"/>
      <c r="J784" s="213"/>
      <c r="K784" s="213"/>
      <c r="L784" s="213"/>
      <c r="M784" s="213"/>
      <c r="N784" s="213"/>
      <c r="O784" s="213"/>
      <c r="P784" s="213"/>
      <c r="Q784" s="213"/>
      <c r="R784" s="213"/>
      <c r="S784" s="214"/>
      <c r="T784" s="170"/>
    </row>
    <row r="785" spans="2:21">
      <c r="D785" s="210" t="s">
        <v>490</v>
      </c>
      <c r="M785" s="426"/>
      <c r="N785" s="212" t="s">
        <v>3</v>
      </c>
      <c r="O785" s="213"/>
      <c r="P785" s="213"/>
      <c r="Q785" s="213"/>
      <c r="R785" s="213"/>
      <c r="S785" s="390"/>
      <c r="T785" s="391"/>
    </row>
    <row r="786" spans="2:21">
      <c r="D786" s="261"/>
      <c r="M786" s="426"/>
      <c r="N786" s="213"/>
      <c r="O786" s="213"/>
      <c r="P786" s="213"/>
      <c r="Q786" s="213"/>
      <c r="R786" s="213"/>
      <c r="S786" s="390"/>
      <c r="T786" s="391"/>
      <c r="U786" s="213"/>
    </row>
    <row r="787" spans="2:21">
      <c r="B787" s="425"/>
      <c r="C787" s="201"/>
      <c r="D787" s="245" t="s">
        <v>613</v>
      </c>
      <c r="E787" s="245"/>
      <c r="F787" s="245"/>
      <c r="G787" s="245"/>
      <c r="H787" s="245"/>
      <c r="I787" s="245"/>
      <c r="J787" s="245"/>
      <c r="K787" s="245"/>
      <c r="L787" s="246"/>
      <c r="M787" s="426"/>
      <c r="N787" s="282" t="s">
        <v>94</v>
      </c>
      <c r="O787" s="282"/>
      <c r="P787" s="282"/>
      <c r="Q787" s="282"/>
      <c r="R787" s="282"/>
      <c r="S787" s="283"/>
      <c r="T787" s="223"/>
      <c r="U787" s="201"/>
    </row>
    <row r="788" spans="2:21" ht="15" customHeight="1">
      <c r="C788" s="201"/>
      <c r="D788" s="245"/>
      <c r="E788" s="245"/>
      <c r="F788" s="245"/>
      <c r="G788" s="245"/>
      <c r="H788" s="245"/>
      <c r="I788" s="245"/>
      <c r="J788" s="245"/>
      <c r="K788" s="245"/>
      <c r="L788" s="246"/>
      <c r="M788" s="426"/>
      <c r="N788" s="53" t="s">
        <v>896</v>
      </c>
      <c r="O788" s="53"/>
      <c r="P788" s="53"/>
      <c r="Q788" s="53"/>
      <c r="R788" s="53"/>
      <c r="S788" s="54"/>
      <c r="T788" s="19"/>
      <c r="U788" s="201"/>
    </row>
    <row r="789" spans="2:21" ht="15" customHeight="1">
      <c r="C789" s="201"/>
      <c r="E789" s="429"/>
      <c r="F789" s="429"/>
      <c r="G789" s="429"/>
      <c r="H789" s="429"/>
      <c r="I789" s="429"/>
      <c r="J789" s="429"/>
      <c r="K789" s="429"/>
      <c r="L789" s="430"/>
      <c r="M789" s="426"/>
      <c r="N789" s="53"/>
      <c r="O789" s="53"/>
      <c r="P789" s="53"/>
      <c r="Q789" s="53"/>
      <c r="R789" s="53"/>
      <c r="S789" s="54"/>
      <c r="T789" s="19"/>
      <c r="U789" s="201"/>
    </row>
    <row r="790" spans="2:21" ht="15" customHeight="1">
      <c r="C790" s="201"/>
      <c r="D790" s="429"/>
      <c r="E790" s="429"/>
      <c r="F790" s="429"/>
      <c r="G790" s="429"/>
      <c r="H790" s="429"/>
      <c r="I790" s="429"/>
      <c r="J790" s="429"/>
      <c r="K790" s="429"/>
      <c r="L790" s="430"/>
      <c r="M790" s="426"/>
      <c r="N790" s="53"/>
      <c r="O790" s="53"/>
      <c r="P790" s="53"/>
      <c r="Q790" s="53"/>
      <c r="R790" s="53"/>
      <c r="S790" s="54"/>
      <c r="T790" s="19"/>
      <c r="U790" s="201"/>
    </row>
    <row r="791" spans="2:21">
      <c r="D791" s="429"/>
      <c r="E791" s="429"/>
      <c r="F791" s="429"/>
      <c r="G791" s="429"/>
      <c r="H791" s="429"/>
      <c r="I791" s="429"/>
      <c r="J791" s="429"/>
      <c r="K791" s="429"/>
      <c r="L791" s="430"/>
      <c r="M791" s="426"/>
      <c r="N791" s="213"/>
      <c r="O791" s="213"/>
      <c r="P791" s="213"/>
      <c r="Q791" s="213"/>
      <c r="R791" s="213"/>
      <c r="S791" s="214"/>
      <c r="U791" s="201"/>
    </row>
    <row r="792" spans="2:21" ht="15" customHeight="1">
      <c r="C792" s="201"/>
      <c r="D792" s="433"/>
      <c r="E792" s="431"/>
      <c r="F792" s="431"/>
      <c r="G792" s="431"/>
      <c r="H792" s="431"/>
      <c r="I792" s="431"/>
      <c r="J792" s="431"/>
      <c r="K792" s="431"/>
      <c r="L792" s="432"/>
      <c r="M792" s="426"/>
      <c r="N792" s="274" t="s">
        <v>204</v>
      </c>
      <c r="O792" s="274"/>
      <c r="P792" s="274"/>
      <c r="Q792" s="274"/>
      <c r="R792" s="274"/>
      <c r="S792" s="275"/>
      <c r="T792" s="276"/>
      <c r="U792" s="201"/>
    </row>
    <row r="793" spans="2:21" ht="15" customHeight="1">
      <c r="C793" s="201"/>
      <c r="D793" s="245" t="s">
        <v>614</v>
      </c>
      <c r="E793" s="245"/>
      <c r="F793" s="245"/>
      <c r="G793" s="245"/>
      <c r="H793" s="245"/>
      <c r="I793" s="245"/>
      <c r="J793" s="245"/>
      <c r="K793" s="245"/>
      <c r="L793" s="246"/>
      <c r="M793" s="426"/>
      <c r="N793" s="221" t="s">
        <v>881</v>
      </c>
      <c r="O793" s="221"/>
      <c r="P793" s="221"/>
      <c r="Q793" s="221"/>
      <c r="R793" s="221"/>
      <c r="S793" s="222"/>
      <c r="T793" s="223"/>
      <c r="U793" s="213"/>
    </row>
    <row r="794" spans="2:21">
      <c r="C794" s="201"/>
      <c r="D794" s="245"/>
      <c r="E794" s="245"/>
      <c r="F794" s="245"/>
      <c r="G794" s="245"/>
      <c r="H794" s="245"/>
      <c r="I794" s="245"/>
      <c r="J794" s="245"/>
      <c r="K794" s="245"/>
      <c r="L794" s="246"/>
      <c r="M794" s="426"/>
      <c r="N794" s="221"/>
      <c r="O794" s="221"/>
      <c r="P794" s="221"/>
      <c r="Q794" s="221"/>
      <c r="R794" s="221"/>
      <c r="S794" s="222"/>
      <c r="T794" s="223"/>
      <c r="U794" s="213"/>
    </row>
    <row r="795" spans="2:21">
      <c r="C795" s="201"/>
      <c r="D795" s="256"/>
      <c r="M795" s="426"/>
      <c r="N795" s="221"/>
      <c r="O795" s="221"/>
      <c r="P795" s="221"/>
      <c r="Q795" s="221"/>
      <c r="R795" s="221"/>
      <c r="S795" s="222"/>
      <c r="T795" s="223"/>
      <c r="U795" s="213"/>
    </row>
    <row r="796" spans="2:21">
      <c r="C796" s="201"/>
      <c r="D796" s="255"/>
      <c r="M796" s="426"/>
      <c r="N796" s="221"/>
      <c r="O796" s="221"/>
      <c r="P796" s="221"/>
      <c r="Q796" s="221"/>
      <c r="R796" s="221"/>
      <c r="S796" s="222"/>
      <c r="T796" s="223"/>
      <c r="U796" s="213"/>
    </row>
    <row r="797" spans="2:21">
      <c r="C797" s="201"/>
      <c r="D797" s="255"/>
      <c r="M797" s="426"/>
      <c r="N797" s="213"/>
      <c r="O797" s="213"/>
      <c r="P797" s="213"/>
      <c r="Q797" s="213"/>
      <c r="R797" s="213"/>
      <c r="S797" s="214"/>
      <c r="T797" s="170"/>
      <c r="U797" s="213"/>
    </row>
    <row r="798" spans="2:21" ht="15" customHeight="1">
      <c r="C798" s="201"/>
      <c r="D798" s="256"/>
      <c r="M798" s="426"/>
      <c r="N798" s="213"/>
      <c r="O798" s="213"/>
      <c r="P798" s="213"/>
      <c r="Q798" s="213"/>
      <c r="R798" s="213"/>
      <c r="S798" s="214"/>
      <c r="T798" s="170"/>
      <c r="U798" s="213"/>
    </row>
    <row r="799" spans="2:21">
      <c r="C799" s="213"/>
      <c r="M799" s="208"/>
      <c r="N799" s="213"/>
      <c r="O799" s="213"/>
      <c r="P799" s="213"/>
      <c r="Q799" s="213"/>
      <c r="R799" s="213"/>
      <c r="S799" s="214"/>
      <c r="T799" s="170"/>
    </row>
    <row r="800" spans="2:21">
      <c r="N800" s="213"/>
      <c r="O800" s="213"/>
      <c r="P800" s="213"/>
      <c r="Q800" s="213"/>
      <c r="R800" s="213"/>
      <c r="S800" s="408"/>
      <c r="T800" s="170"/>
    </row>
    <row r="801" spans="2:21">
      <c r="D801" s="258"/>
      <c r="E801" s="258"/>
      <c r="F801" s="258"/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9"/>
      <c r="T801" s="170"/>
    </row>
    <row r="802" spans="2:21">
      <c r="D802" s="213"/>
      <c r="E802" s="213"/>
      <c r="F802" s="213"/>
      <c r="G802" s="213"/>
      <c r="H802" s="213"/>
      <c r="I802" s="213"/>
      <c r="J802" s="213"/>
      <c r="K802" s="213"/>
      <c r="L802" s="213"/>
      <c r="N802" s="213"/>
      <c r="O802" s="213"/>
      <c r="P802" s="213"/>
      <c r="Q802" s="213"/>
      <c r="R802" s="213"/>
      <c r="S802" s="214"/>
      <c r="T802" s="170"/>
      <c r="U802" s="213"/>
    </row>
    <row r="803" spans="2:21">
      <c r="B803" s="425"/>
      <c r="C803" s="201"/>
      <c r="N803" s="213"/>
      <c r="O803" s="213"/>
      <c r="P803" s="213"/>
      <c r="Q803" s="213"/>
      <c r="R803" s="213"/>
      <c r="S803" s="214"/>
      <c r="T803" s="170"/>
      <c r="U803" s="213"/>
    </row>
    <row r="804" spans="2:21" ht="15" customHeight="1">
      <c r="C804" s="201"/>
      <c r="D804" s="210" t="s">
        <v>491</v>
      </c>
      <c r="M804" s="426"/>
      <c r="N804" s="212" t="s">
        <v>3</v>
      </c>
      <c r="O804" s="213"/>
      <c r="P804" s="213"/>
      <c r="Q804" s="213"/>
      <c r="R804" s="213"/>
      <c r="S804" s="214"/>
      <c r="T804" s="170"/>
      <c r="U804" s="213"/>
    </row>
    <row r="805" spans="2:21" ht="15" customHeight="1">
      <c r="C805" s="201"/>
      <c r="D805" s="261"/>
      <c r="M805" s="426"/>
      <c r="N805" s="213"/>
      <c r="O805" s="213"/>
      <c r="P805" s="213"/>
      <c r="Q805" s="213"/>
      <c r="R805" s="213"/>
      <c r="S805" s="214"/>
      <c r="T805" s="170"/>
      <c r="U805" s="213"/>
    </row>
    <row r="806" spans="2:21" ht="15" customHeight="1">
      <c r="C806" s="201"/>
      <c r="D806" s="429" t="s">
        <v>908</v>
      </c>
      <c r="M806" s="426"/>
      <c r="N806" s="221" t="s">
        <v>616</v>
      </c>
      <c r="O806" s="221"/>
      <c r="P806" s="221"/>
      <c r="Q806" s="221"/>
      <c r="R806" s="221"/>
      <c r="S806" s="222"/>
      <c r="T806" s="223"/>
    </row>
    <row r="807" spans="2:21">
      <c r="C807" s="201"/>
      <c r="M807" s="426"/>
      <c r="N807" s="221"/>
      <c r="O807" s="221"/>
      <c r="P807" s="221"/>
      <c r="Q807" s="221"/>
      <c r="R807" s="221"/>
      <c r="S807" s="222"/>
      <c r="T807" s="223"/>
    </row>
    <row r="808" spans="2:21">
      <c r="C808" s="201"/>
      <c r="D808" s="429" t="s">
        <v>909</v>
      </c>
      <c r="E808" s="415"/>
      <c r="F808" s="415"/>
      <c r="G808" s="415"/>
      <c r="H808" s="415"/>
      <c r="I808" s="415"/>
      <c r="J808" s="415"/>
      <c r="K808" s="415"/>
      <c r="L808" s="416"/>
      <c r="M808" s="426"/>
      <c r="N808" s="221"/>
      <c r="O808" s="221"/>
      <c r="P808" s="221"/>
      <c r="Q808" s="221"/>
      <c r="R808" s="221"/>
      <c r="S808" s="222"/>
      <c r="T808" s="223"/>
    </row>
    <row r="809" spans="2:21">
      <c r="C809" s="201"/>
      <c r="D809" s="415"/>
      <c r="E809" s="415"/>
      <c r="F809" s="415"/>
      <c r="G809" s="415"/>
      <c r="H809" s="415"/>
      <c r="I809" s="415"/>
      <c r="J809" s="415"/>
      <c r="K809" s="415"/>
      <c r="L809" s="416"/>
      <c r="M809" s="426"/>
      <c r="N809" s="221"/>
      <c r="O809" s="221"/>
      <c r="P809" s="221"/>
      <c r="Q809" s="221"/>
      <c r="R809" s="221"/>
      <c r="S809" s="222"/>
      <c r="T809" s="223"/>
    </row>
    <row r="810" spans="2:21">
      <c r="C810" s="201"/>
      <c r="D810" s="415"/>
      <c r="E810" s="415"/>
      <c r="F810" s="415"/>
      <c r="G810" s="415"/>
      <c r="H810" s="415"/>
      <c r="I810" s="415"/>
      <c r="J810" s="415"/>
      <c r="K810" s="415"/>
      <c r="L810" s="416"/>
      <c r="M810" s="426"/>
      <c r="N810" s="354"/>
      <c r="O810" s="354"/>
      <c r="P810" s="354"/>
      <c r="Q810" s="354"/>
      <c r="R810" s="354"/>
      <c r="S810" s="355"/>
      <c r="T810" s="223"/>
    </row>
    <row r="811" spans="2:21">
      <c r="C811" s="201"/>
      <c r="D811" s="415"/>
      <c r="E811" s="415"/>
      <c r="F811" s="415"/>
      <c r="G811" s="415"/>
      <c r="H811" s="415"/>
      <c r="I811" s="415"/>
      <c r="J811" s="415"/>
      <c r="K811" s="415"/>
      <c r="L811" s="416"/>
      <c r="M811" s="426"/>
      <c r="N811" s="354"/>
      <c r="O811" s="354"/>
      <c r="P811" s="354"/>
      <c r="Q811" s="354"/>
      <c r="R811" s="354"/>
      <c r="S811" s="355"/>
      <c r="T811" s="223"/>
    </row>
    <row r="812" spans="2:21">
      <c r="C812" s="201"/>
      <c r="D812" s="415"/>
      <c r="E812" s="415"/>
      <c r="F812" s="415"/>
      <c r="G812" s="415"/>
      <c r="H812" s="415"/>
      <c r="I812" s="415"/>
      <c r="J812" s="415"/>
      <c r="K812" s="415"/>
      <c r="L812" s="416"/>
      <c r="M812" s="426"/>
      <c r="N812" s="354"/>
      <c r="O812" s="354"/>
      <c r="P812" s="354"/>
      <c r="Q812" s="354"/>
      <c r="R812" s="354"/>
      <c r="S812" s="355"/>
      <c r="T812" s="223"/>
    </row>
    <row r="813" spans="2:21">
      <c r="C813" s="201"/>
      <c r="D813" s="415"/>
      <c r="E813" s="415"/>
      <c r="F813" s="415"/>
      <c r="G813" s="415"/>
      <c r="H813" s="415"/>
      <c r="I813" s="415"/>
      <c r="J813" s="415"/>
      <c r="K813" s="415"/>
      <c r="L813" s="416"/>
      <c r="M813" s="426"/>
      <c r="N813" s="354"/>
      <c r="O813" s="354"/>
      <c r="P813" s="354"/>
      <c r="Q813" s="354"/>
      <c r="R813" s="354"/>
      <c r="S813" s="355"/>
      <c r="T813" s="223"/>
    </row>
    <row r="814" spans="2:21">
      <c r="C814" s="201"/>
      <c r="D814" s="415"/>
      <c r="E814" s="415"/>
      <c r="F814" s="415"/>
      <c r="G814" s="415"/>
      <c r="H814" s="415"/>
      <c r="I814" s="415"/>
      <c r="J814" s="415"/>
      <c r="K814" s="415"/>
      <c r="L814" s="416"/>
      <c r="M814" s="426"/>
      <c r="N814" s="354"/>
      <c r="O814" s="354"/>
      <c r="P814" s="354"/>
      <c r="Q814" s="354"/>
      <c r="R814" s="354"/>
      <c r="S814" s="355"/>
      <c r="T814" s="223"/>
    </row>
    <row r="815" spans="2:21">
      <c r="C815" s="201"/>
      <c r="D815" s="415"/>
      <c r="E815" s="415"/>
      <c r="F815" s="415"/>
      <c r="G815" s="415"/>
      <c r="H815" s="415"/>
      <c r="I815" s="415"/>
      <c r="J815" s="415"/>
      <c r="K815" s="415"/>
      <c r="L815" s="416"/>
      <c r="M815" s="426"/>
      <c r="N815" s="354"/>
      <c r="O815" s="354"/>
      <c r="P815" s="354"/>
      <c r="Q815" s="354"/>
      <c r="R815" s="354"/>
      <c r="S815" s="355"/>
      <c r="T815" s="223"/>
    </row>
    <row r="816" spans="2:21">
      <c r="C816" s="201"/>
      <c r="D816" s="415"/>
      <c r="E816" s="415"/>
      <c r="F816" s="415"/>
      <c r="G816" s="415"/>
      <c r="H816" s="415"/>
      <c r="I816" s="415"/>
      <c r="J816" s="415"/>
      <c r="K816" s="415"/>
      <c r="L816" s="416"/>
      <c r="M816" s="426"/>
      <c r="N816" s="354"/>
      <c r="O816" s="354"/>
      <c r="P816" s="354"/>
      <c r="Q816" s="354"/>
      <c r="R816" s="354"/>
      <c r="S816" s="355"/>
      <c r="T816" s="223"/>
    </row>
    <row r="817" spans="3:20">
      <c r="C817" s="201"/>
      <c r="D817" s="429" t="s">
        <v>910</v>
      </c>
      <c r="E817" s="415"/>
      <c r="F817" s="415"/>
      <c r="G817" s="415"/>
      <c r="H817" s="415"/>
      <c r="I817" s="415"/>
      <c r="J817" s="415"/>
      <c r="K817" s="415"/>
      <c r="L817" s="416"/>
      <c r="M817" s="426"/>
      <c r="N817" s="354"/>
      <c r="O817" s="354"/>
      <c r="P817" s="354"/>
      <c r="Q817" s="354"/>
      <c r="R817" s="354"/>
      <c r="S817" s="355"/>
      <c r="T817" s="223"/>
    </row>
    <row r="818" spans="3:20">
      <c r="C818" s="201"/>
      <c r="D818" s="415"/>
      <c r="E818" s="415"/>
      <c r="F818" s="415"/>
      <c r="G818" s="415"/>
      <c r="H818" s="415"/>
      <c r="I818" s="415"/>
      <c r="J818" s="415"/>
      <c r="K818" s="415"/>
      <c r="L818" s="416"/>
      <c r="M818" s="426"/>
      <c r="N818" s="354"/>
      <c r="O818" s="354"/>
      <c r="P818" s="354"/>
      <c r="Q818" s="354"/>
      <c r="R818" s="354"/>
      <c r="S818" s="355"/>
      <c r="T818" s="223"/>
    </row>
    <row r="819" spans="3:20">
      <c r="C819" s="201"/>
      <c r="D819" s="415"/>
      <c r="E819" s="415"/>
      <c r="F819" s="415"/>
      <c r="G819" s="415"/>
      <c r="H819" s="415"/>
      <c r="I819" s="415"/>
      <c r="J819" s="415"/>
      <c r="K819" s="415"/>
      <c r="L819" s="416"/>
      <c r="M819" s="426"/>
      <c r="N819" s="354"/>
      <c r="O819" s="354"/>
      <c r="P819" s="354"/>
      <c r="Q819" s="354"/>
      <c r="R819" s="354"/>
      <c r="S819" s="355"/>
      <c r="T819" s="223"/>
    </row>
    <row r="820" spans="3:20">
      <c r="C820" s="201"/>
      <c r="D820" s="415"/>
      <c r="E820" s="415"/>
      <c r="F820" s="415"/>
      <c r="G820" s="415"/>
      <c r="H820" s="415"/>
      <c r="I820" s="415"/>
      <c r="J820" s="415"/>
      <c r="K820" s="415"/>
      <c r="L820" s="416"/>
      <c r="M820" s="426"/>
      <c r="N820" s="354"/>
      <c r="O820" s="354"/>
      <c r="P820" s="354"/>
      <c r="Q820" s="354"/>
      <c r="R820" s="354"/>
      <c r="S820" s="355"/>
      <c r="T820" s="223"/>
    </row>
    <row r="821" spans="3:20">
      <c r="C821" s="201"/>
      <c r="D821" s="415"/>
      <c r="E821" s="415"/>
      <c r="F821" s="415"/>
      <c r="G821" s="415"/>
      <c r="H821" s="415"/>
      <c r="I821" s="415"/>
      <c r="J821" s="415"/>
      <c r="K821" s="415"/>
      <c r="L821" s="416"/>
      <c r="M821" s="426"/>
      <c r="N821" s="354"/>
      <c r="O821" s="354"/>
      <c r="P821" s="354"/>
      <c r="Q821" s="354"/>
      <c r="R821" s="354"/>
      <c r="S821" s="355"/>
      <c r="T821" s="223"/>
    </row>
    <row r="822" spans="3:20">
      <c r="C822" s="201"/>
      <c r="D822" s="415"/>
      <c r="E822" s="415"/>
      <c r="F822" s="415"/>
      <c r="G822" s="415"/>
      <c r="H822" s="415"/>
      <c r="I822" s="415"/>
      <c r="J822" s="415"/>
      <c r="K822" s="415"/>
      <c r="L822" s="416"/>
      <c r="M822" s="426"/>
      <c r="N822" s="354"/>
      <c r="O822" s="354"/>
      <c r="P822" s="354"/>
      <c r="Q822" s="354"/>
      <c r="R822" s="354"/>
      <c r="S822" s="355"/>
      <c r="T822" s="223"/>
    </row>
    <row r="823" spans="3:20">
      <c r="C823" s="201"/>
      <c r="D823" s="415"/>
      <c r="E823" s="415"/>
      <c r="F823" s="415"/>
      <c r="G823" s="415"/>
      <c r="H823" s="415"/>
      <c r="I823" s="415"/>
      <c r="J823" s="415"/>
      <c r="K823" s="415"/>
      <c r="L823" s="416"/>
      <c r="M823" s="426"/>
      <c r="N823" s="354"/>
      <c r="O823" s="354"/>
      <c r="P823" s="354"/>
      <c r="Q823" s="354"/>
      <c r="R823" s="354"/>
      <c r="S823" s="355"/>
      <c r="T823" s="223"/>
    </row>
    <row r="824" spans="3:20">
      <c r="C824" s="201"/>
      <c r="D824" s="415"/>
      <c r="E824" s="415"/>
      <c r="F824" s="415"/>
      <c r="G824" s="415"/>
      <c r="H824" s="415"/>
      <c r="I824" s="415"/>
      <c r="J824" s="415"/>
      <c r="K824" s="415"/>
      <c r="L824" s="416"/>
      <c r="M824" s="426"/>
      <c r="N824" s="354"/>
      <c r="O824" s="354"/>
      <c r="P824" s="354"/>
      <c r="Q824" s="354"/>
      <c r="R824" s="354"/>
      <c r="S824" s="355"/>
      <c r="T824" s="223"/>
    </row>
    <row r="825" spans="3:20">
      <c r="C825" s="201"/>
      <c r="D825" s="415"/>
      <c r="E825" s="415"/>
      <c r="F825" s="415"/>
      <c r="G825" s="415"/>
      <c r="H825" s="415"/>
      <c r="I825" s="415"/>
      <c r="J825" s="415"/>
      <c r="K825" s="415"/>
      <c r="L825" s="416"/>
      <c r="M825" s="426"/>
      <c r="N825" s="354"/>
      <c r="O825" s="354"/>
      <c r="P825" s="354"/>
      <c r="Q825" s="354"/>
      <c r="R825" s="354"/>
      <c r="S825" s="355"/>
      <c r="T825" s="223"/>
    </row>
    <row r="826" spans="3:20">
      <c r="C826" s="201"/>
      <c r="D826" s="429" t="s">
        <v>911</v>
      </c>
      <c r="E826" s="415"/>
      <c r="F826" s="415"/>
      <c r="G826" s="415"/>
      <c r="H826" s="415"/>
      <c r="I826" s="415"/>
      <c r="J826" s="415"/>
      <c r="K826" s="415"/>
      <c r="L826" s="416"/>
      <c r="M826" s="426"/>
      <c r="N826" s="354"/>
      <c r="O826" s="354"/>
      <c r="P826" s="354"/>
      <c r="Q826" s="354"/>
      <c r="R826" s="354"/>
      <c r="S826" s="355"/>
      <c r="T826" s="223"/>
    </row>
    <row r="827" spans="3:20">
      <c r="C827" s="201"/>
      <c r="D827" s="415"/>
      <c r="E827" s="415"/>
      <c r="F827" s="415"/>
      <c r="G827" s="415"/>
      <c r="H827" s="415"/>
      <c r="I827" s="415"/>
      <c r="J827" s="415"/>
      <c r="K827" s="415"/>
      <c r="L827" s="416"/>
      <c r="M827" s="426"/>
      <c r="N827" s="354"/>
      <c r="O827" s="354"/>
      <c r="P827" s="354"/>
      <c r="Q827" s="354"/>
      <c r="R827" s="354"/>
      <c r="S827" s="355"/>
      <c r="T827" s="223"/>
    </row>
    <row r="828" spans="3:20">
      <c r="C828" s="201"/>
      <c r="D828" s="415"/>
      <c r="E828" s="415"/>
      <c r="F828" s="415"/>
      <c r="G828" s="415"/>
      <c r="H828" s="415"/>
      <c r="I828" s="415"/>
      <c r="J828" s="415"/>
      <c r="K828" s="415"/>
      <c r="L828" s="416"/>
      <c r="M828" s="426"/>
      <c r="N828" s="354"/>
      <c r="O828" s="354"/>
      <c r="P828" s="354"/>
      <c r="Q828" s="354"/>
      <c r="R828" s="354"/>
      <c r="S828" s="355"/>
      <c r="T828" s="223"/>
    </row>
    <row r="829" spans="3:20">
      <c r="C829" s="201"/>
      <c r="D829" s="415"/>
      <c r="E829" s="415"/>
      <c r="F829" s="415"/>
      <c r="G829" s="415"/>
      <c r="H829" s="415"/>
      <c r="I829" s="415"/>
      <c r="J829" s="415"/>
      <c r="K829" s="415"/>
      <c r="L829" s="416"/>
      <c r="M829" s="426"/>
      <c r="N829" s="354"/>
      <c r="O829" s="354"/>
      <c r="P829" s="354"/>
      <c r="Q829" s="354"/>
      <c r="R829" s="354"/>
      <c r="S829" s="355"/>
      <c r="T829" s="223"/>
    </row>
    <row r="830" spans="3:20">
      <c r="C830" s="201"/>
      <c r="D830" s="415"/>
      <c r="E830" s="415"/>
      <c r="F830" s="415"/>
      <c r="G830" s="415"/>
      <c r="H830" s="415"/>
      <c r="I830" s="415"/>
      <c r="J830" s="415"/>
      <c r="K830" s="415"/>
      <c r="L830" s="416"/>
      <c r="M830" s="426"/>
      <c r="N830" s="354"/>
      <c r="O830" s="354"/>
      <c r="P830" s="354"/>
      <c r="Q830" s="354"/>
      <c r="R830" s="354"/>
      <c r="S830" s="355"/>
      <c r="T830" s="223"/>
    </row>
    <row r="831" spans="3:20">
      <c r="C831" s="201"/>
      <c r="D831" s="415"/>
      <c r="E831" s="415"/>
      <c r="F831" s="415"/>
      <c r="G831" s="415"/>
      <c r="H831" s="415"/>
      <c r="I831" s="415"/>
      <c r="J831" s="415"/>
      <c r="K831" s="415"/>
      <c r="L831" s="416"/>
      <c r="M831" s="426"/>
      <c r="N831" s="354"/>
      <c r="O831" s="354"/>
      <c r="P831" s="354"/>
      <c r="Q831" s="354"/>
      <c r="R831" s="354"/>
      <c r="S831" s="355"/>
      <c r="T831" s="223"/>
    </row>
    <row r="832" spans="3:20">
      <c r="C832" s="201"/>
      <c r="D832" s="415"/>
      <c r="E832" s="415"/>
      <c r="F832" s="415"/>
      <c r="G832" s="415"/>
      <c r="H832" s="415"/>
      <c r="I832" s="415"/>
      <c r="J832" s="415"/>
      <c r="K832" s="415"/>
      <c r="L832" s="416"/>
      <c r="M832" s="426"/>
      <c r="N832" s="354"/>
      <c r="O832" s="354"/>
      <c r="P832" s="354"/>
      <c r="Q832" s="354"/>
      <c r="R832" s="354"/>
      <c r="S832" s="355"/>
      <c r="T832" s="223"/>
    </row>
    <row r="833" spans="1:20">
      <c r="C833" s="201"/>
      <c r="D833" s="415"/>
      <c r="E833" s="415"/>
      <c r="F833" s="415"/>
      <c r="G833" s="415"/>
      <c r="H833" s="415"/>
      <c r="I833" s="415"/>
      <c r="J833" s="415"/>
      <c r="K833" s="415"/>
      <c r="L833" s="416"/>
      <c r="M833" s="426"/>
      <c r="N833" s="354"/>
      <c r="O833" s="354"/>
      <c r="P833" s="354"/>
      <c r="Q833" s="354"/>
      <c r="R833" s="354"/>
      <c r="S833" s="355"/>
      <c r="T833" s="223"/>
    </row>
    <row r="834" spans="1:20">
      <c r="C834" s="201"/>
      <c r="D834" s="415"/>
      <c r="E834" s="415"/>
      <c r="F834" s="415"/>
      <c r="G834" s="415"/>
      <c r="H834" s="415"/>
      <c r="I834" s="415"/>
      <c r="J834" s="415"/>
      <c r="K834" s="415"/>
      <c r="L834" s="416"/>
      <c r="M834" s="426"/>
      <c r="N834" s="354"/>
      <c r="O834" s="354"/>
      <c r="P834" s="354"/>
      <c r="Q834" s="354"/>
      <c r="R834" s="354"/>
      <c r="S834" s="355"/>
      <c r="T834" s="223"/>
    </row>
    <row r="835" spans="1:20">
      <c r="C835" s="201"/>
      <c r="D835" s="429" t="s">
        <v>912</v>
      </c>
      <c r="E835" s="415"/>
      <c r="F835" s="415"/>
      <c r="G835" s="415"/>
      <c r="H835" s="415"/>
      <c r="I835" s="415"/>
      <c r="J835" s="415"/>
      <c r="K835" s="415"/>
      <c r="L835" s="416"/>
      <c r="M835" s="426"/>
      <c r="N835" s="354"/>
      <c r="O835" s="354"/>
      <c r="P835" s="354"/>
      <c r="Q835" s="354"/>
      <c r="R835" s="354"/>
      <c r="S835" s="355"/>
      <c r="T835" s="223"/>
    </row>
    <row r="836" spans="1:20">
      <c r="C836" s="201"/>
      <c r="D836" s="415"/>
      <c r="E836" s="415"/>
      <c r="F836" s="415"/>
      <c r="G836" s="415"/>
      <c r="H836" s="415"/>
      <c r="I836" s="415"/>
      <c r="J836" s="415"/>
      <c r="K836" s="415"/>
      <c r="L836" s="416"/>
      <c r="M836" s="426"/>
      <c r="N836" s="354"/>
      <c r="O836" s="354"/>
      <c r="P836" s="354"/>
      <c r="Q836" s="354"/>
      <c r="R836" s="354"/>
      <c r="S836" s="355"/>
      <c r="T836" s="223"/>
    </row>
    <row r="837" spans="1:20">
      <c r="C837" s="201"/>
      <c r="D837" s="415"/>
      <c r="E837" s="415"/>
      <c r="F837" s="415"/>
      <c r="G837" s="415"/>
      <c r="H837" s="415"/>
      <c r="I837" s="415"/>
      <c r="J837" s="415"/>
      <c r="K837" s="415"/>
      <c r="L837" s="416"/>
      <c r="M837" s="426"/>
      <c r="N837" s="354"/>
      <c r="O837" s="354"/>
      <c r="P837" s="354"/>
      <c r="Q837" s="354"/>
      <c r="R837" s="354"/>
      <c r="S837" s="355"/>
      <c r="T837" s="223"/>
    </row>
    <row r="838" spans="1:20">
      <c r="C838" s="201"/>
      <c r="D838" s="415"/>
      <c r="E838" s="415"/>
      <c r="F838" s="415"/>
      <c r="G838" s="415"/>
      <c r="H838" s="415"/>
      <c r="I838" s="415"/>
      <c r="J838" s="415"/>
      <c r="K838" s="415"/>
      <c r="L838" s="416"/>
      <c r="M838" s="426"/>
      <c r="N838" s="354"/>
      <c r="O838" s="354"/>
      <c r="P838" s="354"/>
      <c r="Q838" s="354"/>
      <c r="R838" s="354"/>
      <c r="S838" s="355"/>
      <c r="T838" s="223"/>
    </row>
    <row r="839" spans="1:20">
      <c r="C839" s="201"/>
      <c r="D839" s="415"/>
      <c r="E839" s="415"/>
      <c r="F839" s="415"/>
      <c r="G839" s="415"/>
      <c r="H839" s="415"/>
      <c r="I839" s="415"/>
      <c r="J839" s="415"/>
      <c r="K839" s="415"/>
      <c r="L839" s="416"/>
      <c r="M839" s="426"/>
      <c r="N839" s="354"/>
      <c r="O839" s="354"/>
      <c r="P839" s="354"/>
      <c r="Q839" s="354"/>
      <c r="R839" s="354"/>
      <c r="S839" s="355"/>
      <c r="T839" s="223"/>
    </row>
    <row r="840" spans="1:20">
      <c r="C840" s="201"/>
      <c r="D840" s="415"/>
      <c r="E840" s="415"/>
      <c r="F840" s="415"/>
      <c r="G840" s="415"/>
      <c r="H840" s="415"/>
      <c r="I840" s="415"/>
      <c r="J840" s="415"/>
      <c r="K840" s="415"/>
      <c r="L840" s="416"/>
      <c r="M840" s="426"/>
      <c r="N840" s="354"/>
      <c r="O840" s="354"/>
      <c r="P840" s="354"/>
      <c r="Q840" s="354"/>
      <c r="R840" s="354"/>
      <c r="S840" s="355"/>
      <c r="T840" s="223"/>
    </row>
    <row r="841" spans="1:20">
      <c r="C841" s="201"/>
      <c r="D841" s="415"/>
      <c r="E841" s="415"/>
      <c r="F841" s="415"/>
      <c r="G841" s="415"/>
      <c r="H841" s="415"/>
      <c r="I841" s="415"/>
      <c r="J841" s="415"/>
      <c r="K841" s="415"/>
      <c r="L841" s="416"/>
      <c r="M841" s="426"/>
      <c r="N841" s="354"/>
      <c r="O841" s="354"/>
      <c r="P841" s="354"/>
      <c r="Q841" s="354"/>
      <c r="R841" s="354"/>
      <c r="S841" s="355"/>
      <c r="T841" s="223"/>
    </row>
    <row r="842" spans="1:20">
      <c r="C842" s="201"/>
      <c r="D842" s="415"/>
      <c r="E842" s="415"/>
      <c r="F842" s="415"/>
      <c r="G842" s="415"/>
      <c r="H842" s="415"/>
      <c r="I842" s="415"/>
      <c r="J842" s="415"/>
      <c r="K842" s="415"/>
      <c r="L842" s="416"/>
      <c r="M842" s="426"/>
      <c r="N842" s="354"/>
      <c r="O842" s="354"/>
      <c r="P842" s="354"/>
      <c r="Q842" s="354"/>
      <c r="R842" s="354"/>
      <c r="S842" s="355"/>
      <c r="T842" s="223"/>
    </row>
    <row r="843" spans="1:20">
      <c r="C843" s="201"/>
      <c r="D843" s="415"/>
      <c r="E843" s="415"/>
      <c r="F843" s="415"/>
      <c r="G843" s="415"/>
      <c r="H843" s="415"/>
      <c r="I843" s="415"/>
      <c r="J843" s="415"/>
      <c r="K843" s="415"/>
      <c r="L843" s="416"/>
      <c r="M843" s="426"/>
      <c r="N843" s="354"/>
      <c r="O843" s="354"/>
      <c r="P843" s="354"/>
      <c r="Q843" s="354"/>
      <c r="R843" s="354"/>
      <c r="S843" s="355"/>
      <c r="T843" s="223"/>
    </row>
    <row r="844" spans="1:20">
      <c r="C844" s="201"/>
      <c r="N844" s="213"/>
      <c r="O844" s="213"/>
      <c r="P844" s="213"/>
      <c r="Q844" s="213"/>
      <c r="R844" s="213"/>
      <c r="S844" s="214"/>
      <c r="T844" s="170"/>
    </row>
    <row r="845" spans="1:20">
      <c r="C845" s="201"/>
      <c r="N845" s="309"/>
      <c r="O845" s="309"/>
      <c r="P845" s="309"/>
      <c r="Q845" s="309"/>
      <c r="R845" s="309"/>
      <c r="S845" s="408"/>
      <c r="T845" s="170"/>
    </row>
    <row r="846" spans="1:20">
      <c r="A846" s="258"/>
      <c r="B846" s="434"/>
      <c r="C846" s="213"/>
      <c r="D846" s="435"/>
      <c r="E846" s="435"/>
      <c r="F846" s="435"/>
      <c r="G846" s="435"/>
      <c r="H846" s="435"/>
      <c r="I846" s="435"/>
      <c r="J846" s="435"/>
      <c r="K846" s="435"/>
      <c r="L846" s="435"/>
      <c r="M846" s="258"/>
      <c r="N846" s="258"/>
      <c r="O846" s="258"/>
      <c r="P846" s="258"/>
      <c r="Q846" s="258"/>
      <c r="R846" s="258"/>
      <c r="S846" s="259"/>
      <c r="T846" s="170"/>
    </row>
    <row r="847" spans="1:20">
      <c r="C847" s="201"/>
      <c r="D847" s="415"/>
      <c r="E847" s="415"/>
      <c r="F847" s="415"/>
      <c r="G847" s="415"/>
      <c r="H847" s="415"/>
      <c r="I847" s="415"/>
      <c r="J847" s="415"/>
      <c r="K847" s="415"/>
      <c r="L847" s="416"/>
      <c r="M847" s="213"/>
      <c r="N847" s="213"/>
      <c r="O847" s="213"/>
      <c r="P847" s="213"/>
      <c r="Q847" s="213"/>
      <c r="R847" s="213"/>
      <c r="S847" s="214"/>
      <c r="T847" s="170"/>
    </row>
    <row r="848" spans="1:20">
      <c r="C848" s="201"/>
      <c r="D848" s="210" t="s">
        <v>492</v>
      </c>
      <c r="M848" s="426"/>
      <c r="N848" s="212" t="s">
        <v>3</v>
      </c>
      <c r="O848" s="213"/>
      <c r="P848" s="213"/>
      <c r="Q848" s="213"/>
      <c r="R848" s="213"/>
      <c r="S848" s="214"/>
      <c r="T848" s="170"/>
    </row>
    <row r="849" spans="3:22">
      <c r="C849" s="201"/>
      <c r="D849" s="261"/>
      <c r="M849" s="426"/>
      <c r="N849" s="213"/>
      <c r="O849" s="213"/>
      <c r="P849" s="213"/>
      <c r="Q849" s="213"/>
      <c r="R849" s="213"/>
      <c r="S849" s="214"/>
      <c r="T849" s="170"/>
    </row>
    <row r="850" spans="3:22">
      <c r="C850" s="201"/>
      <c r="D850" s="245" t="s">
        <v>617</v>
      </c>
      <c r="E850" s="245"/>
      <c r="F850" s="245"/>
      <c r="G850" s="245"/>
      <c r="H850" s="245"/>
      <c r="I850" s="245"/>
      <c r="J850" s="245"/>
      <c r="K850" s="245"/>
      <c r="L850" s="246"/>
      <c r="M850" s="426"/>
      <c r="N850" s="282" t="s">
        <v>94</v>
      </c>
      <c r="O850" s="282"/>
      <c r="P850" s="282"/>
      <c r="Q850" s="282"/>
      <c r="R850" s="282"/>
      <c r="S850" s="283"/>
      <c r="T850" s="223"/>
    </row>
    <row r="851" spans="3:22">
      <c r="C851" s="201"/>
      <c r="D851" s="245"/>
      <c r="E851" s="245"/>
      <c r="F851" s="245"/>
      <c r="G851" s="245"/>
      <c r="H851" s="245"/>
      <c r="I851" s="245"/>
      <c r="J851" s="245"/>
      <c r="K851" s="245"/>
      <c r="L851" s="246"/>
      <c r="M851" s="426"/>
      <c r="N851" s="221" t="s">
        <v>882</v>
      </c>
      <c r="O851" s="221"/>
      <c r="P851" s="221"/>
      <c r="Q851" s="221"/>
      <c r="R851" s="221"/>
      <c r="S851" s="222"/>
      <c r="T851" s="223"/>
    </row>
    <row r="852" spans="3:22">
      <c r="C852" s="201"/>
      <c r="D852" s="245"/>
      <c r="E852" s="245"/>
      <c r="F852" s="245"/>
      <c r="G852" s="245"/>
      <c r="H852" s="245"/>
      <c r="I852" s="245"/>
      <c r="J852" s="245"/>
      <c r="K852" s="245"/>
      <c r="L852" s="246"/>
      <c r="M852" s="426"/>
      <c r="N852" s="221"/>
      <c r="O852" s="221"/>
      <c r="P852" s="221"/>
      <c r="Q852" s="221"/>
      <c r="R852" s="221"/>
      <c r="S852" s="222"/>
      <c r="T852" s="223"/>
    </row>
    <row r="853" spans="3:22">
      <c r="C853" s="201"/>
      <c r="D853" s="415"/>
      <c r="E853" s="415"/>
      <c r="F853" s="415"/>
      <c r="G853" s="415"/>
      <c r="H853" s="415"/>
      <c r="I853" s="415"/>
      <c r="J853" s="415"/>
      <c r="K853" s="415"/>
      <c r="L853" s="416"/>
      <c r="M853" s="426"/>
      <c r="N853" s="221"/>
      <c r="O853" s="221"/>
      <c r="P853" s="221"/>
      <c r="Q853" s="221"/>
      <c r="R853" s="221"/>
      <c r="S853" s="222"/>
      <c r="T853" s="223"/>
    </row>
    <row r="854" spans="3:22">
      <c r="C854" s="201"/>
      <c r="E854" s="415"/>
      <c r="F854" s="415"/>
      <c r="G854" s="415"/>
      <c r="H854" s="415"/>
      <c r="I854" s="415"/>
      <c r="J854" s="415"/>
      <c r="K854" s="415"/>
      <c r="L854" s="416"/>
      <c r="M854" s="426"/>
      <c r="N854" s="212" t="s">
        <v>28</v>
      </c>
      <c r="O854" s="244"/>
      <c r="P854" s="213"/>
      <c r="Q854" s="213"/>
      <c r="R854" s="213"/>
      <c r="S854" s="214"/>
      <c r="T854" s="170"/>
    </row>
    <row r="855" spans="3:22">
      <c r="C855" s="201"/>
      <c r="D855" s="415"/>
      <c r="E855" s="415"/>
      <c r="F855" s="415"/>
      <c r="G855" s="415"/>
      <c r="H855" s="415"/>
      <c r="I855" s="415"/>
      <c r="J855" s="415"/>
      <c r="K855" s="415"/>
      <c r="L855" s="416"/>
      <c r="M855" s="426"/>
      <c r="N855" s="221" t="s">
        <v>904</v>
      </c>
      <c r="O855" s="221"/>
      <c r="P855" s="221"/>
      <c r="Q855" s="221"/>
      <c r="R855" s="221"/>
      <c r="S855" s="222"/>
      <c r="T855" s="223"/>
    </row>
    <row r="856" spans="3:22">
      <c r="D856" s="415"/>
      <c r="E856" s="415"/>
      <c r="F856" s="415"/>
      <c r="G856" s="415"/>
      <c r="H856" s="415"/>
      <c r="I856" s="415"/>
      <c r="J856" s="415"/>
      <c r="K856" s="415"/>
      <c r="L856" s="416"/>
      <c r="M856" s="426"/>
      <c r="N856" s="221"/>
      <c r="O856" s="221"/>
      <c r="P856" s="221"/>
      <c r="Q856" s="221"/>
      <c r="R856" s="221"/>
      <c r="S856" s="222"/>
      <c r="T856" s="223"/>
    </row>
    <row r="857" spans="3:22">
      <c r="C857" s="201"/>
      <c r="D857" s="415"/>
      <c r="E857" s="415"/>
      <c r="F857" s="415"/>
      <c r="G857" s="415"/>
      <c r="H857" s="415"/>
      <c r="I857" s="415"/>
      <c r="J857" s="415"/>
      <c r="K857" s="415"/>
      <c r="L857" s="416"/>
      <c r="M857" s="426"/>
      <c r="N857" s="212" t="s">
        <v>28</v>
      </c>
      <c r="O857" s="436"/>
      <c r="P857" s="213"/>
      <c r="Q857" s="213"/>
      <c r="R857" s="213"/>
      <c r="S857" s="214"/>
      <c r="T857" s="170"/>
    </row>
    <row r="858" spans="3:22">
      <c r="C858" s="201"/>
      <c r="D858" s="415"/>
      <c r="E858" s="415"/>
      <c r="F858" s="415"/>
      <c r="G858" s="415"/>
      <c r="H858" s="415"/>
      <c r="I858" s="415"/>
      <c r="J858" s="415"/>
      <c r="K858" s="415"/>
      <c r="L858" s="416"/>
      <c r="M858" s="426"/>
      <c r="N858" s="221" t="s">
        <v>905</v>
      </c>
      <c r="O858" s="221"/>
      <c r="P858" s="221"/>
      <c r="Q858" s="221"/>
      <c r="R858" s="221"/>
      <c r="S858" s="222"/>
      <c r="T858" s="223"/>
    </row>
    <row r="859" spans="3:22">
      <c r="C859" s="201"/>
      <c r="D859" s="415"/>
      <c r="E859" s="415"/>
      <c r="F859" s="415"/>
      <c r="G859" s="415"/>
      <c r="H859" s="415"/>
      <c r="I859" s="415"/>
      <c r="J859" s="415"/>
      <c r="K859" s="415"/>
      <c r="L859" s="416"/>
      <c r="M859" s="426"/>
      <c r="N859" s="221"/>
      <c r="O859" s="221"/>
      <c r="P859" s="221"/>
      <c r="Q859" s="221"/>
      <c r="R859" s="221"/>
      <c r="S859" s="222"/>
      <c r="T859" s="223"/>
    </row>
    <row r="860" spans="3:22">
      <c r="C860" s="201"/>
      <c r="M860" s="208"/>
      <c r="N860" s="213"/>
      <c r="O860" s="213"/>
      <c r="P860" s="213"/>
      <c r="Q860" s="213"/>
      <c r="R860" s="213"/>
      <c r="S860" s="214"/>
      <c r="T860" s="170"/>
    </row>
    <row r="861" spans="3:22">
      <c r="C861" s="213"/>
      <c r="N861" s="213"/>
      <c r="O861" s="213"/>
      <c r="P861" s="213"/>
      <c r="Q861" s="213"/>
      <c r="R861" s="213"/>
      <c r="S861" s="408"/>
      <c r="T861" s="170"/>
      <c r="U861" s="213"/>
    </row>
    <row r="862" spans="3:22">
      <c r="C862" s="213"/>
      <c r="D862" s="258"/>
      <c r="E862" s="258"/>
      <c r="F862" s="258"/>
      <c r="G862" s="258"/>
      <c r="H862" s="258"/>
      <c r="I862" s="258"/>
      <c r="J862" s="258"/>
      <c r="K862" s="258"/>
      <c r="L862" s="258"/>
      <c r="M862" s="258"/>
      <c r="N862" s="258"/>
      <c r="O862" s="258"/>
      <c r="P862" s="258"/>
      <c r="Q862" s="258"/>
      <c r="R862" s="258"/>
      <c r="S862" s="259"/>
      <c r="T862" s="170"/>
      <c r="U862" s="213"/>
    </row>
    <row r="863" spans="3:22">
      <c r="C863" s="213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3"/>
      <c r="R863" s="213"/>
      <c r="S863" s="214"/>
      <c r="T863" s="170"/>
      <c r="V863" s="213"/>
    </row>
    <row r="864" spans="3:22">
      <c r="C864" s="213"/>
      <c r="D864" s="210" t="s">
        <v>136</v>
      </c>
      <c r="E864" s="213"/>
      <c r="F864" s="213"/>
      <c r="G864" s="213"/>
      <c r="H864" s="213"/>
      <c r="I864" s="213"/>
      <c r="J864" s="213"/>
      <c r="K864" s="213"/>
      <c r="L864" s="213"/>
      <c r="M864" s="426"/>
      <c r="N864" s="212" t="s">
        <v>3</v>
      </c>
      <c r="O864" s="213"/>
      <c r="P864" s="213"/>
      <c r="Q864" s="213"/>
      <c r="R864" s="213"/>
      <c r="S864" s="214"/>
      <c r="T864" s="170"/>
    </row>
    <row r="865" spans="2:21">
      <c r="C865" s="213"/>
      <c r="D865" s="213"/>
      <c r="E865" s="213"/>
      <c r="F865" s="213"/>
      <c r="G865" s="213"/>
      <c r="H865" s="213"/>
      <c r="I865" s="213"/>
      <c r="J865" s="213"/>
      <c r="K865" s="213"/>
      <c r="L865" s="213"/>
      <c r="M865" s="426"/>
      <c r="N865" s="213"/>
      <c r="O865" s="213"/>
      <c r="P865" s="213"/>
      <c r="Q865" s="213"/>
      <c r="R865" s="213"/>
      <c r="S865" s="214"/>
      <c r="T865" s="170"/>
    </row>
    <row r="866" spans="2:21">
      <c r="C866" s="213"/>
      <c r="D866" s="245" t="s">
        <v>68</v>
      </c>
      <c r="E866" s="245"/>
      <c r="F866" s="245"/>
      <c r="G866" s="245"/>
      <c r="H866" s="245"/>
      <c r="I866" s="245"/>
      <c r="J866" s="245"/>
      <c r="K866" s="245"/>
      <c r="L866" s="246"/>
      <c r="M866" s="426"/>
      <c r="N866" s="274" t="s">
        <v>618</v>
      </c>
      <c r="O866" s="274"/>
      <c r="P866" s="274"/>
      <c r="Q866" s="274"/>
      <c r="R866" s="274"/>
      <c r="S866" s="275"/>
      <c r="T866" s="276"/>
    </row>
    <row r="867" spans="2:21">
      <c r="B867" s="209" t="e">
        <f>SUM(B869,#REF!,B888,B897,B908,B919,B937,#REF!)</f>
        <v>#REF!</v>
      </c>
      <c r="C867" s="213"/>
      <c r="D867" s="245"/>
      <c r="E867" s="245"/>
      <c r="F867" s="245"/>
      <c r="G867" s="245"/>
      <c r="H867" s="245"/>
      <c r="I867" s="245"/>
      <c r="J867" s="245"/>
      <c r="K867" s="245"/>
      <c r="L867" s="246"/>
      <c r="M867" s="426"/>
      <c r="N867" s="221" t="s">
        <v>169</v>
      </c>
      <c r="O867" s="221"/>
      <c r="P867" s="221"/>
      <c r="Q867" s="221"/>
      <c r="R867" s="221"/>
      <c r="S867" s="222"/>
      <c r="T867" s="223"/>
    </row>
    <row r="868" spans="2:21">
      <c r="C868" s="213"/>
      <c r="D868" s="245"/>
      <c r="E868" s="245"/>
      <c r="F868" s="245"/>
      <c r="G868" s="245"/>
      <c r="H868" s="245"/>
      <c r="I868" s="245"/>
      <c r="J868" s="245"/>
      <c r="K868" s="245"/>
      <c r="L868" s="246"/>
      <c r="M868" s="426"/>
      <c r="N868" s="221"/>
      <c r="O868" s="221"/>
      <c r="P868" s="221"/>
      <c r="Q868" s="221"/>
      <c r="R868" s="221"/>
      <c r="S868" s="222"/>
      <c r="T868" s="223"/>
    </row>
    <row r="869" spans="2:21">
      <c r="B869" s="437"/>
      <c r="C869" s="213"/>
      <c r="D869" s="213"/>
      <c r="E869" s="213"/>
      <c r="F869" s="213"/>
      <c r="G869" s="213"/>
      <c r="H869" s="213"/>
      <c r="I869" s="213"/>
      <c r="J869" s="213"/>
      <c r="K869" s="213"/>
      <c r="L869" s="213"/>
      <c r="M869" s="426"/>
      <c r="N869" s="221"/>
      <c r="O869" s="221"/>
      <c r="P869" s="221"/>
      <c r="Q869" s="221"/>
      <c r="R869" s="221"/>
      <c r="S869" s="222"/>
      <c r="T869" s="223"/>
    </row>
    <row r="870" spans="2:21" ht="15" customHeight="1">
      <c r="C870" s="213"/>
      <c r="D870" s="213"/>
      <c r="E870" s="213"/>
      <c r="F870" s="213"/>
      <c r="G870" s="213"/>
      <c r="H870" s="213"/>
      <c r="I870" s="213"/>
      <c r="J870" s="213"/>
      <c r="K870" s="213"/>
      <c r="L870" s="213"/>
      <c r="M870" s="426"/>
      <c r="N870" s="213"/>
      <c r="O870" s="213"/>
      <c r="P870" s="213"/>
      <c r="Q870" s="213"/>
      <c r="R870" s="213"/>
      <c r="S870" s="214"/>
      <c r="T870" s="170"/>
    </row>
    <row r="871" spans="2:21" ht="15" customHeight="1">
      <c r="C871" s="213"/>
      <c r="D871" s="213"/>
      <c r="E871" s="213"/>
      <c r="F871" s="213"/>
      <c r="G871" s="213"/>
      <c r="H871" s="213"/>
      <c r="I871" s="213"/>
      <c r="J871" s="213"/>
      <c r="K871" s="213"/>
      <c r="L871" s="213"/>
      <c r="M871" s="426"/>
      <c r="N871" s="221" t="s">
        <v>619</v>
      </c>
      <c r="O871" s="221"/>
      <c r="P871" s="221"/>
      <c r="Q871" s="221"/>
      <c r="R871" s="221"/>
      <c r="S871" s="222"/>
      <c r="T871" s="223"/>
    </row>
    <row r="872" spans="2:21" ht="15" customHeight="1">
      <c r="C872" s="213"/>
      <c r="D872" s="438" t="s">
        <v>69</v>
      </c>
      <c r="E872" s="438"/>
      <c r="F872" s="438"/>
      <c r="G872" s="438"/>
      <c r="H872" s="438"/>
      <c r="I872" s="438"/>
      <c r="J872" s="438"/>
      <c r="K872" s="438"/>
      <c r="L872" s="439"/>
      <c r="M872" s="426"/>
      <c r="N872" s="221"/>
      <c r="O872" s="221"/>
      <c r="P872" s="221"/>
      <c r="Q872" s="221"/>
      <c r="R872" s="221"/>
      <c r="S872" s="222"/>
      <c r="T872" s="223"/>
    </row>
    <row r="873" spans="2:21" ht="15" customHeight="1">
      <c r="C873" s="213"/>
      <c r="D873" s="438"/>
      <c r="E873" s="438"/>
      <c r="F873" s="438"/>
      <c r="G873" s="438"/>
      <c r="H873" s="438"/>
      <c r="I873" s="438"/>
      <c r="J873" s="438"/>
      <c r="K873" s="438"/>
      <c r="L873" s="439"/>
      <c r="M873" s="426"/>
      <c r="N873" s="213"/>
      <c r="O873" s="213"/>
      <c r="P873" s="213"/>
      <c r="Q873" s="213"/>
      <c r="R873" s="213"/>
      <c r="S873" s="214"/>
      <c r="T873" s="170"/>
    </row>
    <row r="874" spans="2:21">
      <c r="C874" s="213"/>
      <c r="D874" s="213"/>
      <c r="E874" s="213"/>
      <c r="F874" s="213"/>
      <c r="G874" s="213"/>
      <c r="H874" s="213"/>
      <c r="I874" s="213"/>
      <c r="J874" s="213"/>
      <c r="K874" s="213"/>
      <c r="L874" s="213"/>
      <c r="M874" s="426"/>
      <c r="N874" s="213"/>
      <c r="O874" s="213"/>
      <c r="P874" s="213"/>
      <c r="Q874" s="213"/>
      <c r="R874" s="213"/>
      <c r="S874" s="214"/>
      <c r="T874" s="170"/>
    </row>
    <row r="875" spans="2:21">
      <c r="C875" s="213"/>
      <c r="D875" s="213"/>
      <c r="E875" s="213"/>
      <c r="F875" s="213"/>
      <c r="G875" s="213"/>
      <c r="H875" s="213"/>
      <c r="I875" s="213"/>
      <c r="J875" s="213"/>
      <c r="K875" s="213"/>
      <c r="L875" s="213"/>
      <c r="M875" s="426"/>
      <c r="N875" s="213"/>
      <c r="O875" s="213"/>
      <c r="P875" s="213"/>
      <c r="Q875" s="213"/>
      <c r="R875" s="213"/>
      <c r="S875" s="214"/>
      <c r="T875" s="170"/>
    </row>
    <row r="876" spans="2:21">
      <c r="D876" s="415"/>
      <c r="E876" s="415"/>
      <c r="F876" s="415"/>
      <c r="G876" s="415"/>
      <c r="H876" s="415"/>
      <c r="I876" s="415"/>
      <c r="J876" s="415"/>
      <c r="K876" s="415"/>
      <c r="L876" s="416"/>
      <c r="M876" s="426"/>
      <c r="N876" s="213"/>
      <c r="O876" s="213"/>
      <c r="P876" s="213"/>
      <c r="Q876" s="213"/>
      <c r="R876" s="213"/>
      <c r="S876" s="214"/>
      <c r="T876" s="170"/>
    </row>
    <row r="877" spans="2:21">
      <c r="D877" s="415"/>
      <c r="E877" s="415"/>
      <c r="F877" s="415"/>
      <c r="G877" s="415"/>
      <c r="H877" s="415"/>
      <c r="I877" s="415"/>
      <c r="J877" s="415"/>
      <c r="K877" s="415"/>
      <c r="L877" s="416"/>
      <c r="M877" s="426"/>
      <c r="N877" s="213"/>
      <c r="O877" s="213"/>
      <c r="P877" s="213"/>
      <c r="Q877" s="213"/>
      <c r="R877" s="213"/>
      <c r="S877" s="214"/>
      <c r="T877" s="170"/>
    </row>
    <row r="878" spans="2:21">
      <c r="C878" s="201"/>
      <c r="M878" s="208"/>
      <c r="N878" s="213"/>
      <c r="O878" s="213"/>
      <c r="P878" s="213"/>
      <c r="Q878" s="213"/>
      <c r="R878" s="213"/>
      <c r="S878" s="214"/>
      <c r="T878" s="170"/>
    </row>
    <row r="879" spans="2:21" ht="15" customHeight="1">
      <c r="C879" s="201"/>
      <c r="D879" s="309"/>
      <c r="E879" s="309"/>
      <c r="F879" s="309"/>
      <c r="G879" s="309"/>
      <c r="H879" s="309"/>
      <c r="I879" s="309"/>
      <c r="J879" s="309"/>
      <c r="K879" s="309"/>
      <c r="L879" s="309"/>
      <c r="M879" s="309"/>
      <c r="N879" s="309"/>
      <c r="O879" s="309"/>
      <c r="P879" s="309"/>
      <c r="Q879" s="309"/>
      <c r="R879" s="309"/>
      <c r="S879" s="408"/>
      <c r="T879" s="170"/>
      <c r="U879" s="201"/>
    </row>
    <row r="880" spans="2:21" ht="15" customHeight="1">
      <c r="C880" s="201"/>
      <c r="D880" s="213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3"/>
      <c r="R880" s="213"/>
      <c r="S880" s="214"/>
      <c r="T880" s="170"/>
      <c r="U880" s="201"/>
    </row>
    <row r="881" spans="2:21">
      <c r="C881" s="201"/>
      <c r="N881" s="213"/>
      <c r="O881" s="213"/>
      <c r="P881" s="213"/>
      <c r="Q881" s="213"/>
      <c r="R881" s="213"/>
      <c r="S881" s="214"/>
      <c r="U881" s="201"/>
    </row>
    <row r="882" spans="2:21">
      <c r="C882" s="201"/>
      <c r="D882" s="440" t="s">
        <v>6</v>
      </c>
      <c r="E882" s="83"/>
      <c r="F882" s="83"/>
      <c r="G882" s="83"/>
      <c r="H882" s="83"/>
      <c r="I882" s="83"/>
      <c r="J882" s="83"/>
      <c r="K882" s="83"/>
      <c r="L882" s="83"/>
      <c r="M882" s="83"/>
      <c r="N882" s="441"/>
      <c r="O882" s="441"/>
      <c r="P882" s="441"/>
      <c r="Q882" s="441"/>
      <c r="R882" s="441"/>
      <c r="S882" s="442"/>
      <c r="T882" s="443"/>
    </row>
    <row r="883" spans="2:21">
      <c r="C883" s="201"/>
      <c r="D883" s="213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3"/>
      <c r="R883" s="213"/>
      <c r="S883" s="214"/>
      <c r="T883" s="170"/>
    </row>
    <row r="884" spans="2:21">
      <c r="C884" s="201"/>
      <c r="D884" s="210" t="s">
        <v>137</v>
      </c>
      <c r="M884" s="444"/>
      <c r="N884" s="212" t="s">
        <v>3</v>
      </c>
      <c r="O884" s="213"/>
      <c r="P884" s="213"/>
      <c r="Q884" s="213"/>
      <c r="R884" s="213"/>
      <c r="S884" s="264"/>
      <c r="T884" s="220"/>
      <c r="U884" s="201"/>
    </row>
    <row r="885" spans="2:21">
      <c r="D885" s="261"/>
      <c r="M885" s="444"/>
      <c r="N885" s="213"/>
      <c r="O885" s="213"/>
      <c r="P885" s="213"/>
      <c r="Q885" s="213"/>
      <c r="R885" s="213"/>
      <c r="S885" s="264"/>
      <c r="T885" s="220"/>
      <c r="U885" s="201"/>
    </row>
    <row r="886" spans="2:21" ht="15" customHeight="1">
      <c r="C886" s="213"/>
      <c r="D886" s="429" t="s">
        <v>620</v>
      </c>
      <c r="E886" s="429"/>
      <c r="F886" s="429"/>
      <c r="G886" s="429"/>
      <c r="H886" s="429"/>
      <c r="I886" s="429"/>
      <c r="J886" s="429"/>
      <c r="K886" s="429"/>
      <c r="L886" s="430"/>
      <c r="M886" s="444"/>
      <c r="N886" s="218" t="s">
        <v>94</v>
      </c>
      <c r="O886" s="218"/>
      <c r="P886" s="218"/>
      <c r="Q886" s="218"/>
      <c r="R886" s="218"/>
      <c r="S886" s="219"/>
      <c r="T886" s="220"/>
    </row>
    <row r="887" spans="2:21">
      <c r="C887" s="201"/>
      <c r="D887" s="429"/>
      <c r="E887" s="429"/>
      <c r="F887" s="429"/>
      <c r="G887" s="429"/>
      <c r="H887" s="429"/>
      <c r="I887" s="429"/>
      <c r="J887" s="429"/>
      <c r="K887" s="429"/>
      <c r="L887" s="430"/>
      <c r="M887" s="444"/>
      <c r="N887" s="221" t="s">
        <v>621</v>
      </c>
      <c r="O887" s="221"/>
      <c r="P887" s="221"/>
      <c r="Q887" s="221"/>
      <c r="R887" s="221"/>
      <c r="S887" s="222"/>
      <c r="T887" s="223"/>
    </row>
    <row r="888" spans="2:21" ht="15" customHeight="1">
      <c r="B888" s="437"/>
      <c r="C888" s="201"/>
      <c r="D888" s="429"/>
      <c r="E888" s="429"/>
      <c r="F888" s="429"/>
      <c r="G888" s="429"/>
      <c r="H888" s="429"/>
      <c r="I888" s="429"/>
      <c r="J888" s="429"/>
      <c r="K888" s="429"/>
      <c r="L888" s="430"/>
      <c r="M888" s="444"/>
      <c r="N888" s="213"/>
      <c r="O888" s="213"/>
      <c r="P888" s="213"/>
      <c r="Q888" s="213"/>
      <c r="R888" s="213"/>
      <c r="S888" s="214"/>
      <c r="T888" s="170"/>
    </row>
    <row r="889" spans="2:21" ht="15" customHeight="1">
      <c r="C889" s="201"/>
      <c r="M889" s="444"/>
      <c r="N889" s="354"/>
      <c r="O889" s="354"/>
      <c r="P889" s="354"/>
      <c r="Q889" s="354"/>
      <c r="R889" s="354"/>
      <c r="S889" s="355"/>
      <c r="T889" s="223"/>
    </row>
    <row r="890" spans="2:21" ht="15" customHeight="1">
      <c r="C890" s="201"/>
      <c r="M890" s="444"/>
      <c r="N890" s="354"/>
      <c r="O890" s="354"/>
      <c r="P890" s="354"/>
      <c r="Q890" s="354"/>
      <c r="R890" s="354"/>
      <c r="S890" s="355"/>
      <c r="T890" s="223"/>
    </row>
    <row r="891" spans="2:21">
      <c r="C891" s="201"/>
      <c r="M891" s="208"/>
      <c r="N891" s="263"/>
      <c r="O891" s="263"/>
      <c r="P891" s="263"/>
      <c r="Q891" s="263"/>
      <c r="R891" s="263"/>
      <c r="S891" s="264"/>
      <c r="T891" s="220"/>
      <c r="U891" s="201"/>
    </row>
    <row r="892" spans="2:21">
      <c r="C892" s="201"/>
      <c r="D892" s="309"/>
      <c r="E892" s="309"/>
      <c r="F892" s="309"/>
      <c r="G892" s="309"/>
      <c r="H892" s="309"/>
      <c r="I892" s="309"/>
      <c r="J892" s="309"/>
      <c r="K892" s="309"/>
      <c r="L892" s="309"/>
      <c r="M892" s="309"/>
      <c r="N892" s="309"/>
      <c r="O892" s="309"/>
      <c r="P892" s="309"/>
      <c r="Q892" s="309"/>
      <c r="R892" s="309"/>
      <c r="S892" s="408"/>
      <c r="T892" s="170"/>
    </row>
    <row r="893" spans="2:21">
      <c r="C893" s="201"/>
      <c r="D893" s="258"/>
      <c r="E893" s="258"/>
      <c r="F893" s="258"/>
      <c r="G893" s="258"/>
      <c r="H893" s="258"/>
      <c r="I893" s="258"/>
      <c r="J893" s="258"/>
      <c r="K893" s="258"/>
      <c r="L893" s="258"/>
      <c r="M893" s="258"/>
      <c r="N893" s="258"/>
      <c r="O893" s="258"/>
      <c r="P893" s="258"/>
      <c r="Q893" s="258"/>
      <c r="R893" s="258"/>
      <c r="S893" s="259"/>
      <c r="T893" s="170"/>
    </row>
    <row r="894" spans="2:21">
      <c r="C894" s="201"/>
      <c r="D894" s="210" t="s">
        <v>622</v>
      </c>
      <c r="M894" s="444"/>
      <c r="N894" s="212" t="s">
        <v>3</v>
      </c>
      <c r="O894" s="213"/>
      <c r="P894" s="213"/>
      <c r="Q894" s="213"/>
      <c r="R894" s="213"/>
      <c r="S894" s="264"/>
      <c r="T894" s="220"/>
      <c r="U894" s="201"/>
    </row>
    <row r="895" spans="2:21">
      <c r="C895" s="201"/>
      <c r="D895" s="261"/>
      <c r="M895" s="444"/>
      <c r="N895" s="213"/>
      <c r="O895" s="213"/>
      <c r="P895" s="213"/>
      <c r="Q895" s="213"/>
      <c r="R895" s="213"/>
      <c r="S895" s="264"/>
      <c r="T895" s="220"/>
      <c r="U895" s="201"/>
    </row>
    <row r="896" spans="2:21">
      <c r="D896" s="427" t="s">
        <v>623</v>
      </c>
      <c r="E896" s="427"/>
      <c r="F896" s="427"/>
      <c r="G896" s="427"/>
      <c r="H896" s="427"/>
      <c r="I896" s="427"/>
      <c r="J896" s="427"/>
      <c r="K896" s="427"/>
      <c r="L896" s="428"/>
      <c r="M896" s="444"/>
      <c r="N896" s="218" t="s">
        <v>94</v>
      </c>
      <c r="O896" s="218"/>
      <c r="P896" s="218"/>
      <c r="Q896" s="218"/>
      <c r="R896" s="218"/>
      <c r="S896" s="219"/>
      <c r="T896" s="220"/>
    </row>
    <row r="897" spans="2:21">
      <c r="B897" s="437"/>
      <c r="C897" s="213"/>
      <c r="D897" s="427"/>
      <c r="E897" s="427"/>
      <c r="F897" s="427"/>
      <c r="G897" s="427"/>
      <c r="H897" s="427"/>
      <c r="I897" s="427"/>
      <c r="J897" s="427"/>
      <c r="K897" s="427"/>
      <c r="L897" s="428"/>
      <c r="M897" s="444"/>
      <c r="N897" s="221" t="s">
        <v>814</v>
      </c>
      <c r="O897" s="221"/>
      <c r="P897" s="221"/>
      <c r="Q897" s="221"/>
      <c r="R897" s="221"/>
      <c r="S897" s="222"/>
      <c r="T897" s="223"/>
    </row>
    <row r="898" spans="2:21" ht="15" customHeight="1">
      <c r="C898" s="201"/>
      <c r="D898" s="427"/>
      <c r="E898" s="427"/>
      <c r="F898" s="427"/>
      <c r="G898" s="427"/>
      <c r="H898" s="427"/>
      <c r="I898" s="427"/>
      <c r="J898" s="427"/>
      <c r="K898" s="427"/>
      <c r="L898" s="428"/>
      <c r="M898" s="444"/>
      <c r="N898" s="221"/>
      <c r="O898" s="221"/>
      <c r="P898" s="221"/>
      <c r="Q898" s="221"/>
      <c r="R898" s="221"/>
      <c r="S898" s="222"/>
      <c r="T898" s="223"/>
    </row>
    <row r="899" spans="2:21" ht="15" customHeight="1">
      <c r="C899" s="201"/>
      <c r="D899" s="445"/>
      <c r="E899" s="445"/>
      <c r="F899" s="445"/>
      <c r="G899" s="445"/>
      <c r="H899" s="445"/>
      <c r="I899" s="445"/>
      <c r="J899" s="445"/>
      <c r="K899" s="445"/>
      <c r="L899" s="446"/>
      <c r="M899" s="444"/>
      <c r="N899" s="221"/>
      <c r="O899" s="221"/>
      <c r="P899" s="221"/>
      <c r="Q899" s="221"/>
      <c r="R899" s="221"/>
      <c r="S899" s="222"/>
      <c r="T899" s="223"/>
    </row>
    <row r="900" spans="2:21">
      <c r="C900" s="201"/>
      <c r="M900" s="444"/>
      <c r="N900" s="221" t="s">
        <v>813</v>
      </c>
      <c r="O900" s="221"/>
      <c r="P900" s="221"/>
      <c r="Q900" s="221"/>
      <c r="R900" s="221"/>
      <c r="S900" s="222"/>
      <c r="T900" s="223"/>
    </row>
    <row r="901" spans="2:21" ht="15" customHeight="1">
      <c r="C901" s="201"/>
      <c r="M901" s="444"/>
      <c r="N901" s="221"/>
      <c r="O901" s="221"/>
      <c r="P901" s="221"/>
      <c r="Q901" s="221"/>
      <c r="R901" s="221"/>
      <c r="S901" s="222"/>
      <c r="T901" s="223"/>
    </row>
    <row r="902" spans="2:21">
      <c r="C902" s="201"/>
      <c r="M902" s="444"/>
      <c r="N902" s="249"/>
      <c r="O902" s="249"/>
      <c r="P902" s="249"/>
      <c r="Q902" s="249"/>
      <c r="R902" s="249"/>
      <c r="S902" s="250"/>
      <c r="T902" s="242"/>
      <c r="U902" s="201"/>
    </row>
    <row r="903" spans="2:21">
      <c r="C903" s="201"/>
      <c r="M903" s="208"/>
      <c r="N903" s="263"/>
      <c r="O903" s="263"/>
      <c r="P903" s="263"/>
      <c r="Q903" s="263"/>
      <c r="R903" s="263"/>
      <c r="S903" s="264"/>
      <c r="T903" s="220"/>
      <c r="U903" s="201"/>
    </row>
    <row r="904" spans="2:21">
      <c r="C904" s="201"/>
      <c r="D904" s="309"/>
      <c r="E904" s="309"/>
      <c r="F904" s="309"/>
      <c r="G904" s="309"/>
      <c r="H904" s="309"/>
      <c r="I904" s="309"/>
      <c r="J904" s="309"/>
      <c r="K904" s="309"/>
      <c r="L904" s="309"/>
      <c r="M904" s="309"/>
      <c r="N904" s="309"/>
      <c r="O904" s="309"/>
      <c r="P904" s="309"/>
      <c r="Q904" s="309"/>
      <c r="R904" s="309"/>
      <c r="S904" s="408"/>
      <c r="T904" s="170"/>
    </row>
    <row r="905" spans="2:21">
      <c r="C905" s="201"/>
      <c r="D905" s="258"/>
      <c r="E905" s="258"/>
      <c r="F905" s="258"/>
      <c r="G905" s="258"/>
      <c r="H905" s="258"/>
      <c r="I905" s="258"/>
      <c r="J905" s="258"/>
      <c r="K905" s="258"/>
      <c r="L905" s="258"/>
      <c r="M905" s="258"/>
      <c r="N905" s="258"/>
      <c r="O905" s="258"/>
      <c r="P905" s="258"/>
      <c r="Q905" s="258"/>
      <c r="R905" s="258"/>
      <c r="S905" s="259"/>
      <c r="T905" s="170"/>
    </row>
    <row r="906" spans="2:21">
      <c r="D906" s="210" t="s">
        <v>139</v>
      </c>
      <c r="M906" s="444"/>
      <c r="N906" s="212" t="s">
        <v>3</v>
      </c>
      <c r="O906" s="213"/>
      <c r="P906" s="213"/>
      <c r="Q906" s="213"/>
      <c r="R906" s="213"/>
      <c r="S906" s="264"/>
      <c r="T906" s="220"/>
      <c r="U906" s="201"/>
    </row>
    <row r="907" spans="2:21">
      <c r="C907" s="213"/>
      <c r="D907" s="261"/>
      <c r="M907" s="444"/>
      <c r="N907" s="213"/>
      <c r="O907" s="213"/>
      <c r="P907" s="213"/>
      <c r="Q907" s="213"/>
      <c r="R907" s="213"/>
      <c r="S907" s="264"/>
      <c r="T907" s="220"/>
      <c r="U907" s="201"/>
    </row>
    <row r="908" spans="2:21" ht="15" customHeight="1">
      <c r="B908" s="437"/>
      <c r="C908" s="201"/>
      <c r="D908" s="427" t="s">
        <v>624</v>
      </c>
      <c r="E908" s="427"/>
      <c r="F908" s="427"/>
      <c r="G908" s="427"/>
      <c r="H908" s="427"/>
      <c r="I908" s="427"/>
      <c r="J908" s="427"/>
      <c r="K908" s="427"/>
      <c r="L908" s="428"/>
      <c r="M908" s="444"/>
      <c r="N908" s="218" t="s">
        <v>94</v>
      </c>
      <c r="O908" s="398"/>
      <c r="P908" s="398"/>
      <c r="Q908" s="398"/>
      <c r="R908" s="398"/>
      <c r="S908" s="399"/>
      <c r="T908" s="400"/>
    </row>
    <row r="909" spans="2:21" ht="15" customHeight="1">
      <c r="C909" s="201"/>
      <c r="D909" s="427" t="s">
        <v>70</v>
      </c>
      <c r="E909" s="427"/>
      <c r="F909" s="427"/>
      <c r="G909" s="427"/>
      <c r="H909" s="427"/>
      <c r="I909" s="427"/>
      <c r="J909" s="427"/>
      <c r="K909" s="427"/>
      <c r="L909" s="428"/>
      <c r="M909" s="444"/>
      <c r="N909" s="221" t="s">
        <v>815</v>
      </c>
      <c r="O909" s="221"/>
      <c r="P909" s="221"/>
      <c r="Q909" s="221"/>
      <c r="R909" s="221"/>
      <c r="S909" s="222"/>
      <c r="T909" s="223"/>
    </row>
    <row r="910" spans="2:21" ht="15" customHeight="1">
      <c r="C910" s="201"/>
      <c r="D910" s="427"/>
      <c r="E910" s="427"/>
      <c r="F910" s="427"/>
      <c r="G910" s="427"/>
      <c r="H910" s="427"/>
      <c r="I910" s="427"/>
      <c r="J910" s="427"/>
      <c r="K910" s="427"/>
      <c r="L910" s="428"/>
      <c r="M910" s="444"/>
      <c r="N910" s="221"/>
      <c r="O910" s="221"/>
      <c r="P910" s="221"/>
      <c r="Q910" s="221"/>
      <c r="R910" s="221"/>
      <c r="S910" s="222"/>
      <c r="T910" s="223"/>
    </row>
    <row r="911" spans="2:21">
      <c r="C911" s="201"/>
      <c r="M911" s="444"/>
      <c r="N911" s="221"/>
      <c r="O911" s="221"/>
      <c r="P911" s="221"/>
      <c r="Q911" s="221"/>
      <c r="R911" s="221"/>
      <c r="S911" s="222"/>
      <c r="T911" s="223"/>
    </row>
    <row r="912" spans="2:21">
      <c r="C912" s="201"/>
      <c r="M912" s="444"/>
      <c r="N912" s="221"/>
      <c r="O912" s="221"/>
      <c r="P912" s="221"/>
      <c r="Q912" s="221"/>
      <c r="R912" s="221"/>
      <c r="S912" s="222"/>
      <c r="T912" s="223"/>
      <c r="U912" s="201"/>
    </row>
    <row r="913" spans="2:21">
      <c r="C913" s="201"/>
      <c r="M913" s="444"/>
      <c r="N913" s="221"/>
      <c r="O913" s="221"/>
      <c r="P913" s="221"/>
      <c r="Q913" s="221"/>
      <c r="R913" s="221"/>
      <c r="S913" s="222"/>
      <c r="T913" s="223"/>
      <c r="U913" s="201"/>
    </row>
    <row r="914" spans="2:21">
      <c r="C914" s="201"/>
      <c r="M914" s="208"/>
      <c r="N914" s="263"/>
      <c r="O914" s="263"/>
      <c r="P914" s="263"/>
      <c r="Q914" s="263"/>
      <c r="R914" s="263"/>
      <c r="S914" s="264"/>
      <c r="T914" s="220"/>
      <c r="U914" s="201"/>
    </row>
    <row r="915" spans="2:21">
      <c r="C915" s="201"/>
      <c r="D915" s="309"/>
      <c r="E915" s="309"/>
      <c r="F915" s="309"/>
      <c r="G915" s="309"/>
      <c r="H915" s="309"/>
      <c r="I915" s="309"/>
      <c r="J915" s="309"/>
      <c r="K915" s="309"/>
      <c r="L915" s="309"/>
      <c r="M915" s="309"/>
      <c r="N915" s="309"/>
      <c r="O915" s="309"/>
      <c r="P915" s="309"/>
      <c r="Q915" s="309"/>
      <c r="R915" s="309"/>
      <c r="S915" s="408"/>
      <c r="T915" s="170"/>
    </row>
    <row r="916" spans="2:21">
      <c r="C916" s="201"/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8"/>
      <c r="Q916" s="258"/>
      <c r="R916" s="258"/>
      <c r="S916" s="259"/>
      <c r="T916" s="170"/>
    </row>
    <row r="917" spans="2:21">
      <c r="C917" s="201"/>
      <c r="D917" s="210" t="s">
        <v>140</v>
      </c>
      <c r="M917" s="444"/>
      <c r="N917" s="212" t="s">
        <v>3</v>
      </c>
      <c r="O917" s="213"/>
      <c r="P917" s="213"/>
      <c r="Q917" s="213"/>
      <c r="R917" s="213"/>
      <c r="S917" s="264"/>
      <c r="T917" s="220"/>
      <c r="U917" s="201"/>
    </row>
    <row r="918" spans="2:21">
      <c r="D918" s="261"/>
      <c r="M918" s="444"/>
      <c r="N918" s="213"/>
      <c r="O918" s="213"/>
      <c r="P918" s="213"/>
      <c r="Q918" s="213"/>
      <c r="R918" s="213"/>
      <c r="S918" s="264"/>
      <c r="T918" s="220"/>
      <c r="U918" s="201"/>
    </row>
    <row r="919" spans="2:21">
      <c r="B919" s="437"/>
      <c r="C919" s="213"/>
      <c r="D919" s="427" t="s">
        <v>71</v>
      </c>
      <c r="E919" s="427"/>
      <c r="F919" s="427"/>
      <c r="G919" s="427"/>
      <c r="H919" s="427"/>
      <c r="I919" s="427"/>
      <c r="J919" s="427"/>
      <c r="K919" s="427"/>
      <c r="L919" s="428"/>
      <c r="M919" s="444"/>
      <c r="N919" s="218" t="s">
        <v>94</v>
      </c>
      <c r="O919" s="398"/>
      <c r="P919" s="398"/>
      <c r="Q919" s="398"/>
      <c r="R919" s="398"/>
      <c r="S919" s="399"/>
      <c r="T919" s="400"/>
    </row>
    <row r="920" spans="2:21" ht="15" customHeight="1">
      <c r="C920" s="201"/>
      <c r="D920" s="427"/>
      <c r="E920" s="427"/>
      <c r="F920" s="427"/>
      <c r="G920" s="427"/>
      <c r="H920" s="427"/>
      <c r="I920" s="427"/>
      <c r="J920" s="427"/>
      <c r="K920" s="427"/>
      <c r="L920" s="428"/>
      <c r="M920" s="444"/>
      <c r="N920" s="221" t="s">
        <v>816</v>
      </c>
      <c r="O920" s="221"/>
      <c r="P920" s="221"/>
      <c r="Q920" s="221"/>
      <c r="R920" s="221"/>
      <c r="S920" s="222"/>
      <c r="T920" s="223"/>
    </row>
    <row r="921" spans="2:21" ht="15" customHeight="1">
      <c r="C921" s="201"/>
      <c r="M921" s="444"/>
      <c r="N921" s="221"/>
      <c r="O921" s="221"/>
      <c r="P921" s="221"/>
      <c r="Q921" s="221"/>
      <c r="R921" s="221"/>
      <c r="S921" s="222"/>
      <c r="T921" s="223"/>
    </row>
    <row r="922" spans="2:21" ht="15" customHeight="1">
      <c r="C922" s="201"/>
      <c r="M922" s="444"/>
      <c r="N922" s="221" t="s">
        <v>817</v>
      </c>
      <c r="O922" s="221"/>
      <c r="P922" s="221"/>
      <c r="Q922" s="221"/>
      <c r="R922" s="221"/>
      <c r="S922" s="222"/>
      <c r="T922" s="223"/>
    </row>
    <row r="923" spans="2:21">
      <c r="C923" s="201"/>
      <c r="M923" s="444"/>
      <c r="N923" s="221"/>
      <c r="O923" s="221"/>
      <c r="P923" s="221"/>
      <c r="Q923" s="221"/>
      <c r="R923" s="221"/>
      <c r="S923" s="222"/>
      <c r="T923" s="223"/>
    </row>
    <row r="924" spans="2:21">
      <c r="C924" s="201"/>
      <c r="M924" s="444"/>
      <c r="N924" s="221"/>
      <c r="O924" s="221"/>
      <c r="P924" s="221"/>
      <c r="Q924" s="221"/>
      <c r="R924" s="221"/>
      <c r="S924" s="222"/>
      <c r="T924" s="223"/>
      <c r="U924" s="201"/>
    </row>
    <row r="925" spans="2:21" ht="15" customHeight="1">
      <c r="C925" s="201"/>
      <c r="M925" s="444"/>
      <c r="N925" s="249"/>
      <c r="O925" s="249"/>
      <c r="P925" s="249"/>
      <c r="Q925" s="249"/>
      <c r="R925" s="249"/>
      <c r="S925" s="250"/>
      <c r="T925" s="242"/>
      <c r="U925" s="201"/>
    </row>
    <row r="926" spans="2:21">
      <c r="C926" s="201"/>
      <c r="M926" s="208"/>
      <c r="N926" s="263"/>
      <c r="O926" s="263"/>
      <c r="P926" s="263"/>
      <c r="Q926" s="263"/>
      <c r="R926" s="263"/>
      <c r="S926" s="264"/>
      <c r="T926" s="220"/>
      <c r="U926" s="201"/>
    </row>
    <row r="927" spans="2:21">
      <c r="C927" s="201"/>
      <c r="D927" s="309"/>
      <c r="E927" s="309"/>
      <c r="F927" s="309"/>
      <c r="G927" s="309"/>
      <c r="H927" s="309"/>
      <c r="I927" s="309"/>
      <c r="J927" s="309"/>
      <c r="K927" s="309"/>
      <c r="L927" s="309"/>
      <c r="M927" s="309"/>
      <c r="N927" s="309"/>
      <c r="O927" s="309"/>
      <c r="P927" s="309"/>
      <c r="Q927" s="309"/>
      <c r="R927" s="309"/>
      <c r="S927" s="408"/>
      <c r="T927" s="170"/>
    </row>
    <row r="928" spans="2:21" ht="15" customHeight="1">
      <c r="C928" s="201"/>
      <c r="D928" s="258"/>
      <c r="E928" s="258"/>
      <c r="F928" s="258"/>
      <c r="G928" s="258"/>
      <c r="H928" s="258"/>
      <c r="I928" s="258"/>
      <c r="J928" s="258"/>
      <c r="K928" s="258"/>
      <c r="L928" s="258"/>
      <c r="M928" s="258"/>
      <c r="N928" s="258"/>
      <c r="O928" s="258"/>
      <c r="P928" s="258"/>
      <c r="Q928" s="258"/>
      <c r="R928" s="258"/>
      <c r="S928" s="259"/>
      <c r="T928" s="170"/>
    </row>
    <row r="929" spans="2:23">
      <c r="D929" s="210" t="s">
        <v>495</v>
      </c>
      <c r="M929" s="444"/>
      <c r="N929" s="212" t="s">
        <v>3</v>
      </c>
      <c r="O929" s="213"/>
      <c r="P929" s="213"/>
      <c r="Q929" s="213"/>
      <c r="R929" s="213"/>
      <c r="S929" s="264"/>
      <c r="T929" s="220"/>
      <c r="U929" s="201"/>
    </row>
    <row r="930" spans="2:23">
      <c r="D930" s="261"/>
      <c r="M930" s="444"/>
      <c r="N930" s="213"/>
      <c r="O930" s="213"/>
      <c r="P930" s="213"/>
      <c r="Q930" s="213"/>
      <c r="R930" s="213"/>
      <c r="S930" s="264"/>
      <c r="T930" s="220"/>
      <c r="U930" s="201"/>
    </row>
    <row r="931" spans="2:23" ht="15" customHeight="1">
      <c r="C931" s="201"/>
      <c r="D931" s="245" t="s">
        <v>625</v>
      </c>
      <c r="E931" s="245"/>
      <c r="F931" s="245"/>
      <c r="G931" s="245"/>
      <c r="H931" s="245"/>
      <c r="I931" s="245"/>
      <c r="J931" s="245"/>
      <c r="K931" s="245"/>
      <c r="L931" s="246"/>
      <c r="M931" s="444"/>
      <c r="N931" s="282" t="s">
        <v>116</v>
      </c>
      <c r="O931" s="282"/>
      <c r="P931" s="282"/>
      <c r="Q931" s="282"/>
      <c r="R931" s="282"/>
      <c r="S931" s="283"/>
      <c r="T931" s="223"/>
    </row>
    <row r="932" spans="2:23" ht="15" customHeight="1">
      <c r="C932" s="201"/>
      <c r="D932" s="245"/>
      <c r="E932" s="245"/>
      <c r="F932" s="245"/>
      <c r="G932" s="245"/>
      <c r="H932" s="245"/>
      <c r="I932" s="245"/>
      <c r="J932" s="245"/>
      <c r="K932" s="245"/>
      <c r="L932" s="246"/>
      <c r="M932" s="444"/>
      <c r="N932" s="53" t="s">
        <v>897</v>
      </c>
      <c r="O932" s="53"/>
      <c r="P932" s="53"/>
      <c r="Q932" s="53"/>
      <c r="R932" s="53"/>
      <c r="S932" s="54"/>
      <c r="T932" s="19"/>
    </row>
    <row r="933" spans="2:23">
      <c r="C933" s="201"/>
      <c r="D933" s="245"/>
      <c r="E933" s="245"/>
      <c r="F933" s="245"/>
      <c r="G933" s="245"/>
      <c r="H933" s="245"/>
      <c r="I933" s="245"/>
      <c r="J933" s="245"/>
      <c r="K933" s="245"/>
      <c r="L933" s="246"/>
      <c r="M933" s="444"/>
      <c r="N933" s="53"/>
      <c r="O933" s="53"/>
      <c r="P933" s="53"/>
      <c r="Q933" s="53"/>
      <c r="R933" s="53"/>
      <c r="S933" s="54"/>
      <c r="T933" s="19"/>
    </row>
    <row r="934" spans="2:23">
      <c r="C934" s="201"/>
      <c r="M934" s="444"/>
      <c r="N934" s="53"/>
      <c r="O934" s="53"/>
      <c r="P934" s="53"/>
      <c r="Q934" s="53"/>
      <c r="R934" s="53"/>
      <c r="S934" s="54"/>
      <c r="T934" s="19"/>
    </row>
    <row r="935" spans="2:23">
      <c r="C935" s="201"/>
      <c r="M935" s="444"/>
      <c r="N935" s="263"/>
      <c r="O935" s="263"/>
      <c r="P935" s="263"/>
      <c r="Q935" s="263"/>
      <c r="R935" s="263"/>
      <c r="S935" s="264"/>
      <c r="T935" s="220"/>
      <c r="U935" s="201"/>
    </row>
    <row r="936" spans="2:23">
      <c r="C936" s="201"/>
      <c r="M936" s="444"/>
      <c r="N936" s="263"/>
      <c r="O936" s="263"/>
      <c r="P936" s="263"/>
      <c r="Q936" s="263"/>
      <c r="R936" s="263"/>
      <c r="S936" s="264"/>
      <c r="T936" s="220"/>
      <c r="U936" s="201"/>
    </row>
    <row r="937" spans="2:23">
      <c r="B937" s="437"/>
      <c r="C937" s="201"/>
      <c r="M937" s="444"/>
      <c r="N937" s="447"/>
      <c r="O937" s="447"/>
      <c r="P937" s="447"/>
      <c r="Q937" s="447"/>
      <c r="R937" s="447"/>
      <c r="S937" s="448"/>
      <c r="T937" s="449"/>
      <c r="U937" s="201"/>
    </row>
    <row r="938" spans="2:23" ht="6.9" customHeight="1">
      <c r="C938" s="201"/>
      <c r="M938" s="208"/>
      <c r="N938" s="213"/>
      <c r="O938" s="213"/>
      <c r="P938" s="213"/>
      <c r="Q938" s="213"/>
      <c r="R938" s="213"/>
      <c r="S938" s="214"/>
      <c r="T938" s="170"/>
      <c r="U938" s="201"/>
    </row>
    <row r="939" spans="2:23" ht="15" customHeight="1">
      <c r="C939" s="201"/>
      <c r="D939" s="309"/>
      <c r="E939" s="309"/>
      <c r="F939" s="309"/>
      <c r="G939" s="309"/>
      <c r="H939" s="309"/>
      <c r="I939" s="309"/>
      <c r="J939" s="309"/>
      <c r="K939" s="309"/>
      <c r="L939" s="309"/>
      <c r="M939" s="309"/>
      <c r="N939" s="309"/>
      <c r="O939" s="309"/>
      <c r="P939" s="309"/>
      <c r="Q939" s="309"/>
      <c r="R939" s="309"/>
      <c r="S939" s="408"/>
      <c r="T939" s="170"/>
      <c r="U939" s="201"/>
    </row>
    <row r="940" spans="2:23" ht="15" customHeight="1">
      <c r="C940" s="201"/>
      <c r="D940" s="258"/>
      <c r="E940" s="258"/>
      <c r="F940" s="258"/>
      <c r="G940" s="258"/>
      <c r="H940" s="258"/>
      <c r="I940" s="258"/>
      <c r="J940" s="258"/>
      <c r="K940" s="258"/>
      <c r="L940" s="258"/>
      <c r="M940" s="258"/>
      <c r="N940" s="258"/>
      <c r="O940" s="258"/>
      <c r="P940" s="258"/>
      <c r="Q940" s="258"/>
      <c r="R940" s="258"/>
      <c r="S940" s="259"/>
      <c r="T940" s="170"/>
      <c r="U940" s="201"/>
      <c r="W940" s="157" t="s">
        <v>8</v>
      </c>
    </row>
    <row r="941" spans="2:23" ht="15" customHeight="1">
      <c r="C941" s="201"/>
      <c r="D941" s="210" t="s">
        <v>496</v>
      </c>
      <c r="M941" s="444"/>
      <c r="N941" s="212" t="s">
        <v>3</v>
      </c>
      <c r="O941" s="213"/>
      <c r="P941" s="213"/>
      <c r="Q941" s="213"/>
      <c r="R941" s="213"/>
      <c r="S941" s="214"/>
      <c r="T941" s="170"/>
      <c r="U941" s="201"/>
      <c r="W941" s="157" t="s">
        <v>25</v>
      </c>
    </row>
    <row r="942" spans="2:23">
      <c r="C942" s="201"/>
      <c r="D942" s="261"/>
      <c r="M942" s="444"/>
      <c r="N942" s="213"/>
      <c r="O942" s="213"/>
      <c r="P942" s="213"/>
      <c r="Q942" s="213"/>
      <c r="R942" s="213"/>
      <c r="S942" s="214"/>
      <c r="T942" s="170"/>
      <c r="U942" s="201"/>
    </row>
    <row r="943" spans="2:23">
      <c r="C943" s="201"/>
      <c r="D943" s="429" t="s">
        <v>15</v>
      </c>
      <c r="E943" s="429"/>
      <c r="F943" s="429"/>
      <c r="G943" s="429"/>
      <c r="H943" s="429"/>
      <c r="I943" s="429"/>
      <c r="J943" s="429"/>
      <c r="K943" s="429"/>
      <c r="L943" s="430"/>
      <c r="M943" s="444"/>
      <c r="N943" s="282" t="s">
        <v>627</v>
      </c>
      <c r="O943" s="282"/>
      <c r="P943" s="282"/>
      <c r="Q943" s="282"/>
      <c r="R943" s="282"/>
      <c r="S943" s="283"/>
      <c r="T943" s="223"/>
      <c r="U943" s="201"/>
    </row>
    <row r="944" spans="2:23" ht="15" customHeight="1">
      <c r="C944" s="201"/>
      <c r="D944" s="429"/>
      <c r="E944" s="429"/>
      <c r="F944" s="429"/>
      <c r="G944" s="429"/>
      <c r="H944" s="429"/>
      <c r="I944" s="429"/>
      <c r="J944" s="429"/>
      <c r="K944" s="429"/>
      <c r="L944" s="430"/>
      <c r="M944" s="444"/>
      <c r="N944" s="221" t="s">
        <v>628</v>
      </c>
      <c r="O944" s="221"/>
      <c r="P944" s="221"/>
      <c r="Q944" s="221"/>
      <c r="R944" s="221"/>
      <c r="S944" s="222"/>
      <c r="T944" s="223"/>
      <c r="U944" s="213"/>
    </row>
    <row r="945" spans="3:21" ht="15" customHeight="1">
      <c r="C945" s="201"/>
      <c r="D945" s="284"/>
      <c r="M945" s="444"/>
      <c r="N945" s="249"/>
      <c r="O945" s="389"/>
      <c r="P945" s="389"/>
      <c r="Q945" s="389"/>
      <c r="R945" s="389"/>
      <c r="S945" s="390"/>
      <c r="T945" s="391"/>
      <c r="U945" s="213"/>
    </row>
    <row r="946" spans="3:21">
      <c r="C946" s="201"/>
      <c r="D946" s="285"/>
      <c r="M946" s="444"/>
      <c r="N946" s="320" t="s">
        <v>629</v>
      </c>
      <c r="O946" s="321"/>
      <c r="P946" s="321"/>
      <c r="Q946" s="321"/>
      <c r="R946" s="321"/>
      <c r="S946" s="322"/>
      <c r="T946" s="323"/>
    </row>
    <row r="947" spans="3:21" ht="15" customHeight="1">
      <c r="C947" s="213"/>
      <c r="D947" s="255" t="s">
        <v>16</v>
      </c>
      <c r="M947" s="444"/>
      <c r="N947" s="221" t="s">
        <v>859</v>
      </c>
      <c r="O947" s="221"/>
      <c r="P947" s="221"/>
      <c r="Q947" s="221"/>
      <c r="R947" s="221"/>
      <c r="S947" s="222"/>
      <c r="T947" s="223"/>
    </row>
    <row r="948" spans="3:21" ht="15" customHeight="1">
      <c r="D948" s="256"/>
      <c r="M948" s="444"/>
      <c r="N948" s="221"/>
      <c r="O948" s="221"/>
      <c r="P948" s="221"/>
      <c r="Q948" s="221"/>
      <c r="R948" s="221"/>
      <c r="S948" s="222"/>
      <c r="T948" s="223"/>
    </row>
    <row r="949" spans="3:21">
      <c r="C949" s="201"/>
      <c r="D949" s="255"/>
      <c r="M949" s="444"/>
      <c r="N949" s="213"/>
      <c r="O949" s="249"/>
      <c r="P949" s="249"/>
      <c r="Q949" s="249"/>
      <c r="R949" s="249"/>
      <c r="S949" s="250"/>
      <c r="T949" s="242"/>
    </row>
    <row r="950" spans="3:21">
      <c r="C950" s="201"/>
      <c r="D950" s="256"/>
      <c r="M950" s="444"/>
      <c r="N950" s="263"/>
      <c r="O950" s="389"/>
      <c r="P950" s="389"/>
      <c r="Q950" s="389"/>
      <c r="R950" s="389"/>
      <c r="S950" s="390"/>
      <c r="T950" s="391"/>
    </row>
    <row r="951" spans="3:21">
      <c r="C951" s="201"/>
      <c r="D951" s="256"/>
      <c r="M951" s="444"/>
      <c r="N951" s="263"/>
      <c r="O951" s="389"/>
      <c r="P951" s="389"/>
      <c r="Q951" s="389"/>
      <c r="R951" s="389"/>
      <c r="S951" s="390"/>
      <c r="T951" s="391"/>
    </row>
    <row r="952" spans="3:21">
      <c r="C952" s="201"/>
      <c r="D952" s="256"/>
      <c r="M952" s="444"/>
      <c r="N952" s="263"/>
      <c r="O952" s="389"/>
      <c r="P952" s="389"/>
      <c r="Q952" s="389"/>
      <c r="R952" s="389"/>
      <c r="S952" s="390"/>
      <c r="T952" s="391"/>
    </row>
    <row r="953" spans="3:21">
      <c r="C953" s="201"/>
      <c r="D953" s="256"/>
      <c r="M953" s="444"/>
      <c r="N953" s="263"/>
      <c r="O953" s="389"/>
      <c r="P953" s="389"/>
      <c r="Q953" s="389"/>
      <c r="R953" s="389"/>
      <c r="S953" s="390"/>
      <c r="T953" s="391"/>
    </row>
    <row r="954" spans="3:21">
      <c r="C954" s="201"/>
      <c r="D954" s="256"/>
      <c r="M954" s="444"/>
      <c r="N954" s="263"/>
      <c r="O954" s="389"/>
      <c r="P954" s="389"/>
      <c r="Q954" s="389"/>
      <c r="R954" s="389"/>
      <c r="S954" s="390"/>
      <c r="T954" s="391"/>
    </row>
    <row r="955" spans="3:21">
      <c r="C955" s="201"/>
      <c r="D955" s="256"/>
      <c r="M955" s="444"/>
      <c r="N955" s="263"/>
      <c r="O955" s="389"/>
      <c r="P955" s="389"/>
      <c r="Q955" s="389"/>
      <c r="R955" s="389"/>
      <c r="S955" s="390"/>
      <c r="T955" s="391"/>
    </row>
    <row r="956" spans="3:21">
      <c r="C956" s="201"/>
      <c r="D956" s="256"/>
      <c r="M956" s="444"/>
      <c r="N956" s="263"/>
      <c r="O956" s="389"/>
      <c r="P956" s="389"/>
      <c r="Q956" s="389"/>
      <c r="R956" s="389"/>
      <c r="S956" s="390"/>
      <c r="T956" s="391"/>
    </row>
    <row r="957" spans="3:21">
      <c r="C957" s="201"/>
      <c r="D957" s="245" t="s">
        <v>626</v>
      </c>
      <c r="E957" s="245"/>
      <c r="F957" s="245"/>
      <c r="G957" s="245"/>
      <c r="H957" s="245"/>
      <c r="I957" s="245"/>
      <c r="J957" s="245"/>
      <c r="K957" s="245"/>
      <c r="L957" s="246"/>
      <c r="M957" s="444"/>
      <c r="N957" s="263"/>
      <c r="O957" s="389"/>
      <c r="P957" s="389"/>
      <c r="Q957" s="389"/>
      <c r="R957" s="389"/>
      <c r="S957" s="390"/>
      <c r="T957" s="391"/>
    </row>
    <row r="958" spans="3:21">
      <c r="C958" s="201"/>
      <c r="D958" s="245"/>
      <c r="E958" s="245"/>
      <c r="F958" s="245"/>
      <c r="G958" s="245"/>
      <c r="H958" s="245"/>
      <c r="I958" s="245"/>
      <c r="J958" s="245"/>
      <c r="K958" s="245"/>
      <c r="L958" s="246"/>
      <c r="M958" s="444"/>
      <c r="N958" s="263"/>
      <c r="O958" s="389"/>
      <c r="P958" s="389"/>
      <c r="Q958" s="389"/>
      <c r="R958" s="389"/>
      <c r="S958" s="390"/>
      <c r="T958" s="391"/>
    </row>
    <row r="959" spans="3:21">
      <c r="C959" s="201"/>
      <c r="D959" s="256"/>
      <c r="M959" s="444"/>
      <c r="N959" s="263"/>
      <c r="O959" s="389"/>
      <c r="P959" s="389"/>
      <c r="Q959" s="389"/>
      <c r="R959" s="389"/>
      <c r="S959" s="390"/>
      <c r="T959" s="391"/>
    </row>
    <row r="960" spans="3:21">
      <c r="C960" s="201"/>
      <c r="D960" s="256"/>
      <c r="M960" s="444"/>
      <c r="N960" s="263"/>
      <c r="O960" s="389"/>
      <c r="P960" s="389"/>
      <c r="Q960" s="389"/>
      <c r="R960" s="389"/>
      <c r="S960" s="390"/>
      <c r="T960" s="391"/>
    </row>
    <row r="961" spans="3:23">
      <c r="C961" s="201"/>
      <c r="D961" s="256"/>
      <c r="M961" s="444"/>
      <c r="N961" s="263"/>
      <c r="O961" s="389"/>
      <c r="P961" s="389"/>
      <c r="Q961" s="389"/>
      <c r="R961" s="389"/>
      <c r="S961" s="390"/>
      <c r="T961" s="391"/>
    </row>
    <row r="962" spans="3:23">
      <c r="C962" s="201"/>
      <c r="M962" s="208"/>
      <c r="N962" s="213"/>
      <c r="O962" s="213"/>
      <c r="P962" s="213"/>
      <c r="Q962" s="213"/>
      <c r="R962" s="213"/>
      <c r="S962" s="214"/>
      <c r="T962" s="170"/>
      <c r="U962" s="201"/>
      <c r="W962" s="157" t="s">
        <v>30</v>
      </c>
    </row>
    <row r="963" spans="3:23">
      <c r="C963" s="201"/>
      <c r="D963" s="309"/>
      <c r="E963" s="309"/>
      <c r="F963" s="309"/>
      <c r="G963" s="309"/>
      <c r="H963" s="309"/>
      <c r="I963" s="309"/>
      <c r="J963" s="309"/>
      <c r="K963" s="309"/>
      <c r="L963" s="309"/>
      <c r="M963" s="237"/>
      <c r="N963" s="309"/>
      <c r="O963" s="309"/>
      <c r="P963" s="309"/>
      <c r="Q963" s="309"/>
      <c r="R963" s="309"/>
      <c r="S963" s="408"/>
      <c r="T963" s="170"/>
      <c r="U963" s="201"/>
    </row>
    <row r="964" spans="3:23">
      <c r="C964" s="201"/>
      <c r="D964" s="258"/>
      <c r="E964" s="258"/>
      <c r="F964" s="258"/>
      <c r="G964" s="258"/>
      <c r="H964" s="258"/>
      <c r="I964" s="258"/>
      <c r="J964" s="258"/>
      <c r="K964" s="258"/>
      <c r="L964" s="258"/>
      <c r="M964" s="258"/>
      <c r="N964" s="258"/>
      <c r="O964" s="258"/>
      <c r="P964" s="258"/>
      <c r="Q964" s="258"/>
      <c r="R964" s="258"/>
      <c r="S964" s="259"/>
      <c r="T964" s="170"/>
      <c r="U964" s="201"/>
    </row>
    <row r="965" spans="3:23" ht="15" customHeight="1">
      <c r="C965" s="201"/>
      <c r="D965" s="210" t="s">
        <v>142</v>
      </c>
      <c r="M965" s="444"/>
      <c r="N965" s="212" t="s">
        <v>3</v>
      </c>
      <c r="O965" s="213"/>
      <c r="P965" s="213"/>
      <c r="Q965" s="213"/>
      <c r="R965" s="213"/>
      <c r="S965" s="214"/>
      <c r="T965" s="170"/>
      <c r="U965" s="201"/>
    </row>
    <row r="966" spans="3:23" ht="15" customHeight="1">
      <c r="C966" s="201"/>
      <c r="D966" s="261"/>
      <c r="M966" s="444"/>
      <c r="N966" s="213"/>
      <c r="O966" s="213"/>
      <c r="P966" s="213"/>
      <c r="Q966" s="213"/>
      <c r="R966" s="213"/>
      <c r="S966" s="214"/>
      <c r="T966" s="170"/>
      <c r="U966" s="201"/>
    </row>
    <row r="967" spans="3:23" ht="15" customHeight="1">
      <c r="C967" s="201"/>
      <c r="D967" s="245" t="s">
        <v>631</v>
      </c>
      <c r="E967" s="245"/>
      <c r="F967" s="245"/>
      <c r="G967" s="245"/>
      <c r="H967" s="245"/>
      <c r="I967" s="245"/>
      <c r="J967" s="245"/>
      <c r="K967" s="245"/>
      <c r="L967" s="246"/>
      <c r="M967" s="444"/>
      <c r="N967" s="218" t="s">
        <v>191</v>
      </c>
      <c r="O967" s="398"/>
      <c r="P967" s="398"/>
      <c r="Q967" s="398"/>
      <c r="R967" s="398"/>
      <c r="S967" s="399"/>
      <c r="T967" s="400"/>
      <c r="U967" s="201"/>
    </row>
    <row r="968" spans="3:23" ht="15" customHeight="1">
      <c r="C968" s="213"/>
      <c r="D968" s="245"/>
      <c r="E968" s="245"/>
      <c r="F968" s="245"/>
      <c r="G968" s="245"/>
      <c r="H968" s="245"/>
      <c r="I968" s="245"/>
      <c r="J968" s="245"/>
      <c r="K968" s="245"/>
      <c r="L968" s="246"/>
      <c r="M968" s="444"/>
      <c r="N968" s="221" t="s">
        <v>818</v>
      </c>
      <c r="O968" s="221"/>
      <c r="P968" s="221"/>
      <c r="Q968" s="221"/>
      <c r="R968" s="221"/>
      <c r="S968" s="222"/>
      <c r="T968" s="223"/>
      <c r="U968" s="201"/>
    </row>
    <row r="969" spans="3:23" ht="15" customHeight="1">
      <c r="D969" s="245"/>
      <c r="E969" s="245"/>
      <c r="F969" s="245"/>
      <c r="G969" s="245"/>
      <c r="H969" s="245"/>
      <c r="I969" s="245"/>
      <c r="J969" s="245"/>
      <c r="K969" s="245"/>
      <c r="L969" s="246"/>
      <c r="M969" s="444"/>
      <c r="N969" s="221"/>
      <c r="O969" s="221"/>
      <c r="P969" s="221"/>
      <c r="Q969" s="221"/>
      <c r="R969" s="221"/>
      <c r="S969" s="222"/>
      <c r="T969" s="223"/>
      <c r="U969" s="213"/>
    </row>
    <row r="970" spans="3:23" ht="15" customHeight="1">
      <c r="C970" s="201"/>
      <c r="D970" s="284"/>
      <c r="M970" s="444"/>
      <c r="N970" s="221"/>
      <c r="O970" s="221"/>
      <c r="P970" s="221"/>
      <c r="Q970" s="221"/>
      <c r="R970" s="221"/>
      <c r="S970" s="222"/>
      <c r="T970" s="223"/>
      <c r="U970" s="213"/>
    </row>
    <row r="971" spans="3:23" ht="15" customHeight="1">
      <c r="C971" s="201"/>
      <c r="D971" s="285"/>
      <c r="M971" s="444"/>
      <c r="N971" s="213"/>
      <c r="O971" s="389"/>
      <c r="P971" s="389"/>
      <c r="Q971" s="389"/>
      <c r="R971" s="389"/>
      <c r="S971" s="390"/>
      <c r="T971" s="391"/>
      <c r="U971" s="213"/>
    </row>
    <row r="972" spans="3:23">
      <c r="C972" s="201"/>
      <c r="M972" s="444"/>
      <c r="N972" s="358" t="s">
        <v>632</v>
      </c>
      <c r="O972" s="401"/>
      <c r="P972" s="401"/>
      <c r="Q972" s="401"/>
      <c r="R972" s="401"/>
      <c r="S972" s="402"/>
      <c r="T972" s="403"/>
    </row>
    <row r="973" spans="3:23">
      <c r="C973" s="201"/>
      <c r="D973" s="255" t="s">
        <v>604</v>
      </c>
      <c r="M973" s="444"/>
      <c r="N973" s="221" t="s">
        <v>170</v>
      </c>
      <c r="O973" s="221"/>
      <c r="P973" s="221"/>
      <c r="Q973" s="221"/>
      <c r="R973" s="221"/>
      <c r="S973" s="222"/>
      <c r="T973" s="223"/>
    </row>
    <row r="974" spans="3:23" ht="15" customHeight="1">
      <c r="C974" s="201"/>
      <c r="D974" s="256"/>
      <c r="M974" s="444"/>
      <c r="N974" s="221"/>
      <c r="O974" s="221"/>
      <c r="P974" s="221"/>
      <c r="Q974" s="221"/>
      <c r="R974" s="221"/>
      <c r="S974" s="222"/>
      <c r="T974" s="223"/>
    </row>
    <row r="975" spans="3:23">
      <c r="C975" s="201"/>
      <c r="D975" s="255"/>
      <c r="M975" s="444"/>
      <c r="N975" s="221" t="s">
        <v>819</v>
      </c>
      <c r="O975" s="221"/>
      <c r="P975" s="221"/>
      <c r="Q975" s="221"/>
      <c r="R975" s="221"/>
      <c r="S975" s="222"/>
      <c r="T975" s="223"/>
      <c r="U975" s="201"/>
    </row>
    <row r="976" spans="3:23">
      <c r="C976" s="201"/>
      <c r="D976" s="255"/>
      <c r="M976" s="444"/>
      <c r="N976" s="221"/>
      <c r="O976" s="221"/>
      <c r="P976" s="221"/>
      <c r="Q976" s="221"/>
      <c r="R976" s="221"/>
      <c r="S976" s="222"/>
      <c r="T976" s="223"/>
      <c r="U976" s="201"/>
    </row>
    <row r="977" spans="2:21">
      <c r="C977" s="201"/>
      <c r="D977" s="256"/>
      <c r="M977" s="208"/>
      <c r="N977" s="263"/>
      <c r="O977" s="389"/>
      <c r="P977" s="389"/>
      <c r="Q977" s="389"/>
      <c r="R977" s="389"/>
      <c r="S977" s="390"/>
      <c r="T977" s="391"/>
      <c r="U977" s="201"/>
    </row>
    <row r="978" spans="2:21" ht="15" customHeight="1">
      <c r="B978" s="450"/>
      <c r="C978" s="201"/>
      <c r="D978" s="309"/>
      <c r="E978" s="309"/>
      <c r="F978" s="309"/>
      <c r="G978" s="309"/>
      <c r="H978" s="309"/>
      <c r="I978" s="309"/>
      <c r="J978" s="309"/>
      <c r="K978" s="309"/>
      <c r="L978" s="309"/>
      <c r="M978" s="237"/>
      <c r="N978" s="309"/>
      <c r="O978" s="309"/>
      <c r="P978" s="309"/>
      <c r="Q978" s="309"/>
      <c r="R978" s="309"/>
      <c r="S978" s="408"/>
      <c r="T978" s="170"/>
      <c r="U978" s="201"/>
    </row>
    <row r="979" spans="2:21" ht="15" customHeight="1">
      <c r="C979" s="201"/>
      <c r="D979" s="258"/>
      <c r="E979" s="258"/>
      <c r="F979" s="258"/>
      <c r="G979" s="258"/>
      <c r="H979" s="258"/>
      <c r="I979" s="258"/>
      <c r="J979" s="258"/>
      <c r="K979" s="258"/>
      <c r="L979" s="258"/>
      <c r="M979" s="258"/>
      <c r="N979" s="258"/>
      <c r="O979" s="258"/>
      <c r="P979" s="258"/>
      <c r="Q979" s="258"/>
      <c r="R979" s="258"/>
      <c r="S979" s="259"/>
      <c r="T979" s="170"/>
      <c r="U979" s="201"/>
    </row>
    <row r="980" spans="2:21" ht="15" customHeight="1">
      <c r="C980" s="201"/>
      <c r="D980" s="213"/>
      <c r="E980" s="213"/>
      <c r="F980" s="213"/>
      <c r="G980" s="213"/>
      <c r="H980" s="213"/>
      <c r="I980" s="213"/>
      <c r="J980" s="213"/>
      <c r="K980" s="213"/>
      <c r="L980" s="213"/>
      <c r="M980" s="213"/>
      <c r="N980" s="213"/>
      <c r="O980" s="213"/>
      <c r="P980" s="213"/>
      <c r="Q980" s="213"/>
      <c r="R980" s="213"/>
      <c r="S980" s="214"/>
      <c r="T980" s="170"/>
      <c r="U980" s="201"/>
    </row>
    <row r="981" spans="2:21" ht="15" customHeight="1">
      <c r="C981" s="201"/>
      <c r="D981" s="210" t="s">
        <v>143</v>
      </c>
      <c r="M981" s="444"/>
      <c r="N981" s="212" t="s">
        <v>3</v>
      </c>
      <c r="O981" s="213"/>
      <c r="P981" s="213"/>
      <c r="Q981" s="213"/>
      <c r="R981" s="213"/>
      <c r="S981" s="214"/>
      <c r="T981" s="170"/>
      <c r="U981" s="201"/>
    </row>
    <row r="982" spans="2:21">
      <c r="C982" s="201"/>
      <c r="D982" s="261"/>
      <c r="M982" s="444"/>
      <c r="N982" s="213"/>
      <c r="O982" s="213"/>
      <c r="P982" s="213"/>
      <c r="Q982" s="213"/>
      <c r="R982" s="213"/>
      <c r="S982" s="214"/>
      <c r="T982" s="170"/>
      <c r="U982" s="201"/>
    </row>
    <row r="983" spans="2:21" ht="15" customHeight="1">
      <c r="C983" s="201"/>
      <c r="D983" s="378" t="s">
        <v>633</v>
      </c>
      <c r="E983" s="378"/>
      <c r="F983" s="378"/>
      <c r="G983" s="378"/>
      <c r="H983" s="378"/>
      <c r="I983" s="378"/>
      <c r="J983" s="378"/>
      <c r="K983" s="378"/>
      <c r="L983" s="379"/>
      <c r="M983" s="444"/>
      <c r="N983" s="218" t="s">
        <v>634</v>
      </c>
      <c r="O983" s="398"/>
      <c r="P983" s="398"/>
      <c r="Q983" s="398"/>
      <c r="R983" s="398"/>
      <c r="S983" s="399"/>
      <c r="T983" s="400"/>
      <c r="U983" s="201"/>
    </row>
    <row r="984" spans="2:21" ht="15" customHeight="1">
      <c r="C984" s="201"/>
      <c r="D984" s="378"/>
      <c r="E984" s="378"/>
      <c r="F984" s="378"/>
      <c r="G984" s="378"/>
      <c r="H984" s="378"/>
      <c r="I984" s="378"/>
      <c r="J984" s="378"/>
      <c r="K984" s="378"/>
      <c r="L984" s="379"/>
      <c r="M984" s="444"/>
      <c r="N984" s="221" t="s">
        <v>952</v>
      </c>
      <c r="O984" s="221"/>
      <c r="P984" s="221"/>
      <c r="Q984" s="221"/>
      <c r="R984" s="221"/>
      <c r="S984" s="222"/>
      <c r="T984" s="223"/>
      <c r="U984" s="201"/>
    </row>
    <row r="985" spans="2:21" ht="15" customHeight="1">
      <c r="C985" s="201"/>
      <c r="D985" s="284"/>
      <c r="M985" s="444"/>
      <c r="N985" s="221"/>
      <c r="O985" s="221"/>
      <c r="P985" s="221"/>
      <c r="Q985" s="221"/>
      <c r="R985" s="221"/>
      <c r="S985" s="222"/>
      <c r="T985" s="223"/>
      <c r="U985" s="213"/>
    </row>
    <row r="986" spans="2:21">
      <c r="C986" s="213"/>
      <c r="D986" s="284"/>
      <c r="M986" s="444"/>
      <c r="N986" s="221"/>
      <c r="O986" s="221"/>
      <c r="P986" s="221"/>
      <c r="Q986" s="221"/>
      <c r="R986" s="221"/>
      <c r="S986" s="222"/>
      <c r="T986" s="223"/>
      <c r="U986" s="213"/>
    </row>
    <row r="987" spans="2:21">
      <c r="D987" s="285"/>
      <c r="M987" s="444"/>
      <c r="N987" s="221"/>
      <c r="O987" s="221"/>
      <c r="P987" s="221"/>
      <c r="Q987" s="221"/>
      <c r="R987" s="221"/>
      <c r="S987" s="222"/>
      <c r="T987" s="223"/>
      <c r="U987" s="213"/>
    </row>
    <row r="988" spans="2:21">
      <c r="D988" s="255"/>
      <c r="M988" s="444"/>
      <c r="N988" s="451"/>
      <c r="O988" s="451"/>
      <c r="P988" s="451"/>
      <c r="Q988" s="451"/>
      <c r="R988" s="451"/>
      <c r="S988" s="452"/>
      <c r="T988" s="403"/>
      <c r="U988" s="213"/>
    </row>
    <row r="989" spans="2:21">
      <c r="C989" s="201"/>
      <c r="D989" s="256"/>
      <c r="N989" s="213"/>
      <c r="O989" s="213"/>
      <c r="P989" s="453"/>
      <c r="Q989" s="453"/>
      <c r="R989" s="453"/>
      <c r="S989" s="454"/>
      <c r="T989" s="449"/>
    </row>
    <row r="990" spans="2:21" ht="15" customHeight="1">
      <c r="B990" s="450"/>
      <c r="C990" s="201"/>
      <c r="D990" s="309"/>
      <c r="E990" s="309"/>
      <c r="F990" s="309"/>
      <c r="G990" s="309"/>
      <c r="H990" s="309"/>
      <c r="I990" s="309"/>
      <c r="J990" s="309"/>
      <c r="K990" s="309"/>
      <c r="L990" s="309"/>
      <c r="M990" s="237"/>
      <c r="N990" s="309"/>
      <c r="O990" s="309"/>
      <c r="P990" s="309"/>
      <c r="Q990" s="309"/>
      <c r="R990" s="309"/>
      <c r="S990" s="408"/>
      <c r="T990" s="170"/>
      <c r="U990" s="201"/>
    </row>
    <row r="991" spans="2:21" ht="15" customHeight="1">
      <c r="C991" s="201"/>
      <c r="D991" s="258"/>
      <c r="E991" s="258"/>
      <c r="F991" s="258"/>
      <c r="G991" s="258"/>
      <c r="H991" s="258"/>
      <c r="I991" s="258"/>
      <c r="J991" s="258"/>
      <c r="K991" s="258"/>
      <c r="L991" s="258"/>
      <c r="M991" s="258"/>
      <c r="N991" s="258"/>
      <c r="O991" s="258"/>
      <c r="P991" s="258"/>
      <c r="Q991" s="258"/>
      <c r="R991" s="258"/>
      <c r="S991" s="259"/>
      <c r="T991" s="170"/>
      <c r="U991" s="201"/>
    </row>
    <row r="992" spans="2:21" ht="15" customHeight="1">
      <c r="C992" s="201"/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  <c r="P992" s="213"/>
      <c r="Q992" s="213"/>
      <c r="R992" s="213"/>
      <c r="S992" s="454"/>
      <c r="T992" s="449"/>
    </row>
    <row r="993" spans="3:20">
      <c r="C993" s="201"/>
      <c r="D993" s="210" t="s">
        <v>144</v>
      </c>
      <c r="M993" s="444"/>
      <c r="N993" s="212" t="s">
        <v>3</v>
      </c>
      <c r="O993" s="213"/>
      <c r="P993" s="213"/>
      <c r="Q993" s="213"/>
      <c r="R993" s="213"/>
      <c r="S993" s="454"/>
      <c r="T993" s="449"/>
    </row>
    <row r="994" spans="3:20">
      <c r="C994" s="201"/>
      <c r="D994" s="261"/>
      <c r="M994" s="444"/>
      <c r="N994" s="213"/>
      <c r="O994" s="213"/>
      <c r="P994" s="213"/>
      <c r="Q994" s="213"/>
      <c r="R994" s="213"/>
      <c r="S994" s="454"/>
      <c r="T994" s="449"/>
    </row>
    <row r="995" spans="3:20" ht="15" customHeight="1">
      <c r="C995" s="201"/>
      <c r="D995" s="378" t="s">
        <v>635</v>
      </c>
      <c r="E995" s="378"/>
      <c r="F995" s="378"/>
      <c r="G995" s="378"/>
      <c r="H995" s="378"/>
      <c r="I995" s="378"/>
      <c r="J995" s="378"/>
      <c r="K995" s="378"/>
      <c r="L995" s="379"/>
      <c r="M995" s="444"/>
      <c r="N995" s="218" t="s">
        <v>636</v>
      </c>
      <c r="O995" s="218"/>
      <c r="P995" s="218"/>
      <c r="Q995" s="218"/>
      <c r="R995" s="218"/>
      <c r="S995" s="219"/>
      <c r="T995" s="220"/>
    </row>
    <row r="996" spans="3:20" ht="15" customHeight="1">
      <c r="C996" s="201"/>
      <c r="D996" s="378"/>
      <c r="E996" s="378"/>
      <c r="F996" s="378"/>
      <c r="G996" s="378"/>
      <c r="H996" s="378"/>
      <c r="I996" s="378"/>
      <c r="J996" s="378"/>
      <c r="K996" s="378"/>
      <c r="L996" s="379"/>
      <c r="M996" s="444"/>
      <c r="N996" s="221" t="s">
        <v>820</v>
      </c>
      <c r="O996" s="221"/>
      <c r="P996" s="221"/>
      <c r="Q996" s="221"/>
      <c r="R996" s="221"/>
      <c r="S996" s="222"/>
      <c r="T996" s="223"/>
    </row>
    <row r="997" spans="3:20">
      <c r="C997" s="201"/>
      <c r="D997" s="378"/>
      <c r="E997" s="378"/>
      <c r="F997" s="378"/>
      <c r="G997" s="378"/>
      <c r="H997" s="378"/>
      <c r="I997" s="378"/>
      <c r="J997" s="378"/>
      <c r="K997" s="378"/>
      <c r="L997" s="379"/>
      <c r="M997" s="444"/>
      <c r="N997" s="221"/>
      <c r="O997" s="221"/>
      <c r="P997" s="221"/>
      <c r="Q997" s="221"/>
      <c r="R997" s="221"/>
      <c r="S997" s="222"/>
      <c r="T997" s="223"/>
    </row>
    <row r="998" spans="3:20">
      <c r="C998" s="201"/>
      <c r="D998" s="284"/>
      <c r="M998" s="444"/>
      <c r="N998" s="221"/>
      <c r="O998" s="221"/>
      <c r="P998" s="221"/>
      <c r="Q998" s="221"/>
      <c r="R998" s="221"/>
      <c r="S998" s="222"/>
      <c r="T998" s="223"/>
    </row>
    <row r="999" spans="3:20">
      <c r="C999" s="201"/>
      <c r="D999" s="285"/>
      <c r="M999" s="444"/>
      <c r="N999" s="221"/>
      <c r="O999" s="221"/>
      <c r="P999" s="221"/>
      <c r="Q999" s="221"/>
      <c r="R999" s="221"/>
      <c r="S999" s="222"/>
      <c r="T999" s="223"/>
    </row>
    <row r="1000" spans="3:20" ht="15" customHeight="1">
      <c r="C1000" s="201"/>
      <c r="D1000" s="255"/>
      <c r="M1000" s="444"/>
      <c r="N1000" s="221"/>
      <c r="O1000" s="221"/>
      <c r="P1000" s="221"/>
      <c r="Q1000" s="221"/>
      <c r="R1000" s="221"/>
      <c r="S1000" s="222"/>
      <c r="T1000" s="223"/>
    </row>
    <row r="1001" spans="3:20" ht="15" customHeight="1">
      <c r="C1001" s="201"/>
      <c r="D1001" s="256"/>
      <c r="M1001" s="444"/>
      <c r="N1001" s="221" t="s">
        <v>637</v>
      </c>
      <c r="O1001" s="221"/>
      <c r="P1001" s="221"/>
      <c r="Q1001" s="221"/>
      <c r="R1001" s="221"/>
      <c r="S1001" s="222"/>
      <c r="T1001" s="223"/>
    </row>
    <row r="1002" spans="3:20" ht="15" customHeight="1">
      <c r="C1002" s="201"/>
      <c r="D1002" s="383" t="s">
        <v>72</v>
      </c>
      <c r="E1002" s="383"/>
      <c r="F1002" s="383"/>
      <c r="G1002" s="383"/>
      <c r="H1002" s="383"/>
      <c r="I1002" s="383"/>
      <c r="J1002" s="383"/>
      <c r="K1002" s="383"/>
      <c r="L1002" s="384"/>
      <c r="M1002" s="444"/>
      <c r="N1002" s="221"/>
      <c r="O1002" s="221"/>
      <c r="P1002" s="221"/>
      <c r="Q1002" s="221"/>
      <c r="R1002" s="221"/>
      <c r="S1002" s="222"/>
      <c r="T1002" s="223"/>
    </row>
    <row r="1003" spans="3:20">
      <c r="C1003" s="201"/>
      <c r="D1003" s="383"/>
      <c r="E1003" s="383"/>
      <c r="F1003" s="383"/>
      <c r="G1003" s="383"/>
      <c r="H1003" s="383"/>
      <c r="I1003" s="383"/>
      <c r="J1003" s="383"/>
      <c r="K1003" s="383"/>
      <c r="L1003" s="384"/>
      <c r="M1003" s="444"/>
      <c r="N1003" s="221"/>
      <c r="O1003" s="221"/>
      <c r="P1003" s="221"/>
      <c r="Q1003" s="221"/>
      <c r="R1003" s="221"/>
      <c r="S1003" s="222"/>
      <c r="T1003" s="223"/>
    </row>
    <row r="1004" spans="3:20">
      <c r="C1004" s="201"/>
      <c r="D1004" s="383"/>
      <c r="E1004" s="383"/>
      <c r="F1004" s="383"/>
      <c r="G1004" s="383"/>
      <c r="H1004" s="383"/>
      <c r="I1004" s="383"/>
      <c r="J1004" s="383"/>
      <c r="K1004" s="383"/>
      <c r="L1004" s="384"/>
      <c r="M1004" s="444"/>
      <c r="N1004" s="221"/>
      <c r="O1004" s="221"/>
      <c r="P1004" s="221"/>
      <c r="Q1004" s="221"/>
      <c r="R1004" s="221"/>
      <c r="S1004" s="222"/>
      <c r="T1004" s="223"/>
    </row>
    <row r="1005" spans="3:20" ht="15" customHeight="1">
      <c r="C1005" s="201"/>
      <c r="D1005" s="256"/>
      <c r="M1005" s="444"/>
      <c r="N1005" s="221"/>
      <c r="O1005" s="221"/>
      <c r="P1005" s="221"/>
      <c r="Q1005" s="221"/>
      <c r="R1005" s="221"/>
      <c r="S1005" s="222"/>
      <c r="T1005" s="223"/>
    </row>
    <row r="1006" spans="3:20">
      <c r="C1006" s="201"/>
      <c r="D1006" s="256"/>
      <c r="M1006" s="444"/>
      <c r="N1006" s="453"/>
      <c r="O1006" s="453"/>
      <c r="P1006" s="453"/>
      <c r="Q1006" s="453"/>
      <c r="R1006" s="453"/>
      <c r="S1006" s="454"/>
      <c r="T1006" s="449"/>
    </row>
    <row r="1007" spans="3:20">
      <c r="C1007" s="201"/>
      <c r="D1007" s="256"/>
      <c r="M1007" s="444"/>
      <c r="N1007" s="453"/>
      <c r="O1007" s="453"/>
      <c r="P1007" s="453"/>
      <c r="Q1007" s="453"/>
      <c r="R1007" s="453"/>
      <c r="S1007" s="454"/>
      <c r="T1007" s="449"/>
    </row>
    <row r="1008" spans="3:20">
      <c r="C1008" s="201"/>
      <c r="D1008" s="256"/>
      <c r="M1008" s="444"/>
      <c r="N1008" s="453"/>
      <c r="O1008" s="453"/>
      <c r="P1008" s="453"/>
      <c r="Q1008" s="453"/>
      <c r="R1008" s="453"/>
      <c r="S1008" s="454"/>
      <c r="T1008" s="449"/>
    </row>
    <row r="1009" spans="3:21">
      <c r="C1009" s="201"/>
      <c r="D1009" s="256"/>
      <c r="M1009" s="444"/>
      <c r="N1009" s="453"/>
      <c r="O1009" s="453"/>
      <c r="P1009" s="453"/>
      <c r="Q1009" s="453"/>
      <c r="R1009" s="453"/>
      <c r="S1009" s="454"/>
      <c r="T1009" s="449"/>
    </row>
    <row r="1010" spans="3:21">
      <c r="C1010" s="201"/>
      <c r="D1010" s="256"/>
      <c r="N1010" s="213"/>
      <c r="O1010" s="213"/>
      <c r="P1010" s="453"/>
      <c r="Q1010" s="453"/>
      <c r="R1010" s="453"/>
      <c r="S1010" s="454"/>
      <c r="T1010" s="449"/>
    </row>
    <row r="1011" spans="3:21" ht="16.5" customHeight="1">
      <c r="C1011" s="201"/>
      <c r="D1011" s="309"/>
      <c r="E1011" s="309"/>
      <c r="F1011" s="309"/>
      <c r="G1011" s="309"/>
      <c r="H1011" s="309"/>
      <c r="I1011" s="309"/>
      <c r="J1011" s="309"/>
      <c r="K1011" s="309"/>
      <c r="L1011" s="309"/>
      <c r="M1011" s="237"/>
      <c r="N1011" s="309"/>
      <c r="O1011" s="309"/>
      <c r="P1011" s="309"/>
      <c r="Q1011" s="309"/>
      <c r="R1011" s="309"/>
      <c r="S1011" s="408"/>
      <c r="T1011" s="170"/>
      <c r="U1011" s="201"/>
    </row>
    <row r="1012" spans="3:21">
      <c r="C1012" s="201"/>
      <c r="D1012" s="258"/>
      <c r="E1012" s="258"/>
      <c r="F1012" s="258"/>
      <c r="G1012" s="258"/>
      <c r="H1012" s="258"/>
      <c r="I1012" s="258"/>
      <c r="J1012" s="258"/>
      <c r="K1012" s="258"/>
      <c r="L1012" s="258"/>
      <c r="M1012" s="258"/>
      <c r="N1012" s="258"/>
      <c r="O1012" s="258"/>
      <c r="P1012" s="258"/>
      <c r="Q1012" s="258"/>
      <c r="R1012" s="258"/>
      <c r="S1012" s="259"/>
      <c r="T1012" s="170"/>
      <c r="U1012" s="201"/>
    </row>
    <row r="1013" spans="3:21">
      <c r="C1013" s="201"/>
      <c r="D1013" s="210" t="s">
        <v>145</v>
      </c>
      <c r="M1013" s="444"/>
      <c r="N1013" s="212" t="s">
        <v>3</v>
      </c>
      <c r="O1013" s="213"/>
      <c r="P1013" s="213"/>
      <c r="Q1013" s="213"/>
      <c r="R1013" s="213"/>
      <c r="S1013" s="454"/>
      <c r="T1013" s="449"/>
    </row>
    <row r="1014" spans="3:21">
      <c r="C1014" s="201"/>
      <c r="D1014" s="261"/>
      <c r="M1014" s="444"/>
      <c r="N1014" s="213"/>
      <c r="O1014" s="213"/>
      <c r="P1014" s="213"/>
      <c r="Q1014" s="213"/>
      <c r="R1014" s="213"/>
      <c r="S1014" s="454"/>
      <c r="T1014" s="449"/>
    </row>
    <row r="1015" spans="3:21" ht="15" customHeight="1">
      <c r="C1015" s="201"/>
      <c r="D1015" s="378" t="s">
        <v>638</v>
      </c>
      <c r="E1015" s="378"/>
      <c r="F1015" s="378"/>
      <c r="G1015" s="378"/>
      <c r="H1015" s="378"/>
      <c r="I1015" s="378"/>
      <c r="J1015" s="378"/>
      <c r="K1015" s="378"/>
      <c r="L1015" s="379"/>
      <c r="M1015" s="444"/>
      <c r="N1015" s="282" t="s">
        <v>172</v>
      </c>
      <c r="O1015" s="282"/>
      <c r="P1015" s="282"/>
      <c r="Q1015" s="282"/>
      <c r="R1015" s="282"/>
      <c r="S1015" s="283"/>
      <c r="T1015" s="223"/>
    </row>
    <row r="1016" spans="3:21" ht="15" customHeight="1">
      <c r="C1016" s="201"/>
      <c r="D1016" s="378"/>
      <c r="E1016" s="378"/>
      <c r="F1016" s="378"/>
      <c r="G1016" s="378"/>
      <c r="H1016" s="378"/>
      <c r="I1016" s="378"/>
      <c r="J1016" s="378"/>
      <c r="K1016" s="378"/>
      <c r="L1016" s="379"/>
      <c r="M1016" s="444"/>
      <c r="N1016" s="282"/>
      <c r="O1016" s="282"/>
      <c r="P1016" s="282"/>
      <c r="Q1016" s="282"/>
      <c r="R1016" s="282"/>
      <c r="S1016" s="283"/>
      <c r="T1016" s="223"/>
    </row>
    <row r="1017" spans="3:21">
      <c r="C1017" s="201"/>
      <c r="D1017" s="378"/>
      <c r="E1017" s="378"/>
      <c r="F1017" s="378"/>
      <c r="G1017" s="378"/>
      <c r="H1017" s="378"/>
      <c r="I1017" s="378"/>
      <c r="J1017" s="378"/>
      <c r="K1017" s="378"/>
      <c r="L1017" s="379"/>
      <c r="M1017" s="444"/>
      <c r="N1017" s="282"/>
      <c r="O1017" s="282"/>
      <c r="P1017" s="282"/>
      <c r="Q1017" s="282"/>
      <c r="R1017" s="282"/>
      <c r="S1017" s="283"/>
      <c r="T1017" s="223"/>
    </row>
    <row r="1018" spans="3:21">
      <c r="C1018" s="201"/>
      <c r="D1018" s="378"/>
      <c r="E1018" s="378"/>
      <c r="F1018" s="378"/>
      <c r="G1018" s="378"/>
      <c r="H1018" s="378"/>
      <c r="I1018" s="378"/>
      <c r="J1018" s="378"/>
      <c r="K1018" s="378"/>
      <c r="L1018" s="379"/>
      <c r="M1018" s="444"/>
      <c r="N1018" s="218" t="s">
        <v>639</v>
      </c>
      <c r="O1018" s="218"/>
      <c r="P1018" s="218"/>
      <c r="Q1018" s="218"/>
      <c r="R1018" s="218"/>
      <c r="S1018" s="219"/>
      <c r="T1018" s="220"/>
    </row>
    <row r="1019" spans="3:21">
      <c r="C1019" s="201"/>
      <c r="D1019" s="285"/>
      <c r="M1019" s="444"/>
      <c r="N1019" s="455" t="s">
        <v>821</v>
      </c>
      <c r="O1019" s="455"/>
      <c r="P1019" s="455"/>
      <c r="Q1019" s="455"/>
      <c r="R1019" s="455"/>
      <c r="S1019" s="364"/>
      <c r="T1019" s="276"/>
    </row>
    <row r="1020" spans="3:21">
      <c r="C1020" s="201"/>
      <c r="D1020" s="255"/>
      <c r="M1020" s="444"/>
      <c r="N1020" s="267" t="s">
        <v>822</v>
      </c>
      <c r="O1020" s="267"/>
      <c r="P1020" s="267"/>
      <c r="Q1020" s="267"/>
      <c r="R1020" s="267"/>
      <c r="S1020" s="268"/>
      <c r="T1020" s="269"/>
    </row>
    <row r="1021" spans="3:21">
      <c r="C1021" s="201"/>
      <c r="D1021" s="256"/>
      <c r="M1021" s="444"/>
      <c r="N1021" s="456" t="s">
        <v>28</v>
      </c>
      <c r="O1021" s="456"/>
      <c r="P1021" s="456"/>
      <c r="Q1021" s="456"/>
      <c r="R1021" s="456"/>
      <c r="S1021" s="457"/>
      <c r="T1021" s="233"/>
    </row>
    <row r="1022" spans="3:21">
      <c r="C1022" s="201"/>
      <c r="D1022" s="383"/>
      <c r="E1022" s="383"/>
      <c r="F1022" s="383"/>
      <c r="G1022" s="383"/>
      <c r="H1022" s="383"/>
      <c r="I1022" s="383"/>
      <c r="J1022" s="383"/>
      <c r="K1022" s="383"/>
      <c r="L1022" s="384"/>
      <c r="M1022" s="444"/>
      <c r="N1022" s="282" t="s">
        <v>640</v>
      </c>
      <c r="O1022" s="282"/>
      <c r="P1022" s="282"/>
      <c r="Q1022" s="282"/>
      <c r="R1022" s="282"/>
      <c r="S1022" s="283"/>
      <c r="T1022" s="223"/>
    </row>
    <row r="1023" spans="3:21" ht="15" customHeight="1">
      <c r="C1023" s="201"/>
      <c r="D1023" s="383"/>
      <c r="E1023" s="383"/>
      <c r="F1023" s="383"/>
      <c r="G1023" s="383"/>
      <c r="H1023" s="383"/>
      <c r="I1023" s="383"/>
      <c r="J1023" s="383"/>
      <c r="K1023" s="383"/>
      <c r="L1023" s="384"/>
      <c r="M1023" s="444"/>
      <c r="N1023" s="373" t="s">
        <v>823</v>
      </c>
      <c r="O1023" s="373"/>
      <c r="P1023" s="373"/>
      <c r="Q1023" s="373"/>
      <c r="R1023" s="373"/>
      <c r="S1023" s="230"/>
      <c r="T1023" s="223"/>
    </row>
    <row r="1024" spans="3:21" ht="15" customHeight="1">
      <c r="C1024" s="201"/>
      <c r="D1024" s="383"/>
      <c r="E1024" s="383"/>
      <c r="F1024" s="383"/>
      <c r="G1024" s="383"/>
      <c r="H1024" s="383"/>
      <c r="I1024" s="383"/>
      <c r="J1024" s="383"/>
      <c r="K1024" s="383"/>
      <c r="L1024" s="384"/>
      <c r="M1024" s="444"/>
      <c r="N1024" s="373"/>
      <c r="O1024" s="373"/>
      <c r="P1024" s="373"/>
      <c r="Q1024" s="373"/>
      <c r="R1024" s="373"/>
      <c r="S1024" s="230"/>
      <c r="T1024" s="223"/>
    </row>
    <row r="1025" spans="2:21" ht="15" customHeight="1">
      <c r="C1025" s="201"/>
      <c r="D1025" s="383"/>
      <c r="E1025" s="383"/>
      <c r="F1025" s="383"/>
      <c r="G1025" s="383"/>
      <c r="H1025" s="383"/>
      <c r="I1025" s="383"/>
      <c r="J1025" s="383"/>
      <c r="K1025" s="383"/>
      <c r="L1025" s="384"/>
      <c r="M1025" s="444"/>
      <c r="N1025" s="458" t="s">
        <v>824</v>
      </c>
      <c r="O1025" s="458"/>
      <c r="P1025" s="458"/>
      <c r="Q1025" s="458"/>
      <c r="R1025" s="458"/>
      <c r="S1025" s="459"/>
      <c r="T1025" s="460"/>
    </row>
    <row r="1026" spans="2:21" ht="15" customHeight="1">
      <c r="C1026" s="201"/>
      <c r="D1026" s="383"/>
      <c r="E1026" s="383"/>
      <c r="F1026" s="383"/>
      <c r="G1026" s="383"/>
      <c r="H1026" s="383"/>
      <c r="I1026" s="383"/>
      <c r="J1026" s="383"/>
      <c r="K1026" s="383"/>
      <c r="L1026" s="384"/>
      <c r="M1026" s="444"/>
      <c r="N1026" s="461" t="s">
        <v>28</v>
      </c>
      <c r="O1026" s="461"/>
      <c r="P1026" s="461"/>
      <c r="Q1026" s="461"/>
      <c r="R1026" s="461"/>
      <c r="S1026" s="232"/>
      <c r="T1026" s="233"/>
    </row>
    <row r="1027" spans="2:21" ht="15" customHeight="1">
      <c r="C1027" s="201"/>
      <c r="D1027" s="383"/>
      <c r="E1027" s="383"/>
      <c r="F1027" s="383"/>
      <c r="G1027" s="383"/>
      <c r="H1027" s="383"/>
      <c r="I1027" s="383"/>
      <c r="J1027" s="383"/>
      <c r="K1027" s="383"/>
      <c r="L1027" s="384"/>
      <c r="M1027" s="444"/>
      <c r="N1027" s="282" t="s">
        <v>173</v>
      </c>
      <c r="O1027" s="282"/>
      <c r="P1027" s="282"/>
      <c r="Q1027" s="282"/>
      <c r="R1027" s="282"/>
      <c r="S1027" s="283"/>
      <c r="T1027" s="223"/>
    </row>
    <row r="1028" spans="2:21" ht="15" customHeight="1">
      <c r="C1028" s="201"/>
      <c r="D1028" s="383"/>
      <c r="E1028" s="383"/>
      <c r="F1028" s="383"/>
      <c r="G1028" s="383"/>
      <c r="H1028" s="383"/>
      <c r="I1028" s="383"/>
      <c r="J1028" s="383"/>
      <c r="K1028" s="383"/>
      <c r="L1028" s="384"/>
      <c r="M1028" s="444"/>
      <c r="N1028" s="373" t="s">
        <v>825</v>
      </c>
      <c r="O1028" s="373"/>
      <c r="P1028" s="373"/>
      <c r="Q1028" s="373"/>
      <c r="R1028" s="373"/>
      <c r="S1028" s="230"/>
      <c r="T1028" s="223"/>
    </row>
    <row r="1029" spans="2:21" ht="15" customHeight="1">
      <c r="C1029" s="201"/>
      <c r="D1029" s="383"/>
      <c r="E1029" s="383"/>
      <c r="F1029" s="383"/>
      <c r="G1029" s="383"/>
      <c r="H1029" s="383"/>
      <c r="I1029" s="383"/>
      <c r="J1029" s="383"/>
      <c r="K1029" s="383"/>
      <c r="L1029" s="384"/>
      <c r="M1029" s="444"/>
      <c r="N1029" s="373"/>
      <c r="O1029" s="373"/>
      <c r="P1029" s="373"/>
      <c r="Q1029" s="373"/>
      <c r="R1029" s="373"/>
      <c r="S1029" s="230"/>
      <c r="T1029" s="223"/>
    </row>
    <row r="1030" spans="2:21" ht="15" customHeight="1">
      <c r="C1030" s="201"/>
      <c r="D1030" s="383"/>
      <c r="E1030" s="383"/>
      <c r="F1030" s="383"/>
      <c r="G1030" s="383"/>
      <c r="H1030" s="383"/>
      <c r="I1030" s="383"/>
      <c r="J1030" s="383"/>
      <c r="K1030" s="383"/>
      <c r="L1030" s="384"/>
      <c r="M1030" s="444"/>
      <c r="N1030" s="373" t="s">
        <v>822</v>
      </c>
      <c r="O1030" s="373"/>
      <c r="P1030" s="373"/>
      <c r="Q1030" s="373"/>
      <c r="R1030" s="373"/>
      <c r="S1030" s="230"/>
      <c r="T1030" s="223"/>
    </row>
    <row r="1031" spans="2:21">
      <c r="C1031" s="201"/>
      <c r="D1031" s="256"/>
      <c r="M1031" s="208"/>
      <c r="N1031" s="453"/>
      <c r="O1031" s="453"/>
      <c r="P1031" s="453"/>
      <c r="Q1031" s="453"/>
      <c r="R1031" s="453"/>
      <c r="S1031" s="454"/>
      <c r="T1031" s="449"/>
      <c r="U1031" s="201"/>
    </row>
    <row r="1032" spans="2:21">
      <c r="C1032" s="201"/>
      <c r="D1032" s="309"/>
      <c r="E1032" s="309"/>
      <c r="F1032" s="309"/>
      <c r="G1032" s="309"/>
      <c r="H1032" s="309"/>
      <c r="I1032" s="309"/>
      <c r="J1032" s="309"/>
      <c r="K1032" s="309"/>
      <c r="L1032" s="309"/>
      <c r="M1032" s="237"/>
      <c r="N1032" s="309"/>
      <c r="O1032" s="309"/>
      <c r="P1032" s="309"/>
      <c r="Q1032" s="309"/>
      <c r="R1032" s="309"/>
      <c r="S1032" s="408"/>
      <c r="T1032" s="170"/>
      <c r="U1032" s="201"/>
    </row>
    <row r="1033" spans="2:21">
      <c r="C1033" s="201"/>
      <c r="N1033" s="213"/>
      <c r="O1033" s="213"/>
      <c r="P1033" s="213"/>
      <c r="Q1033" s="213"/>
      <c r="R1033" s="213"/>
      <c r="S1033" s="214"/>
      <c r="U1033" s="201"/>
    </row>
    <row r="1034" spans="2:21">
      <c r="B1034" s="450"/>
      <c r="C1034" s="201"/>
      <c r="N1034" s="213"/>
      <c r="O1034" s="213"/>
      <c r="P1034" s="213"/>
      <c r="Q1034" s="213"/>
      <c r="R1034" s="213"/>
      <c r="S1034" s="214"/>
      <c r="U1034" s="201"/>
    </row>
    <row r="1035" spans="2:21" ht="15" customHeight="1">
      <c r="C1035" s="213"/>
      <c r="D1035" s="462" t="s">
        <v>19</v>
      </c>
      <c r="E1035" s="463"/>
      <c r="F1035" s="463"/>
      <c r="G1035" s="463"/>
      <c r="H1035" s="463"/>
      <c r="I1035" s="463"/>
      <c r="J1035" s="463"/>
      <c r="K1035" s="463"/>
      <c r="L1035" s="463"/>
      <c r="M1035" s="463"/>
      <c r="N1035" s="464"/>
      <c r="O1035" s="464"/>
      <c r="P1035" s="464"/>
      <c r="Q1035" s="464"/>
      <c r="R1035" s="464"/>
      <c r="S1035" s="465"/>
      <c r="T1035" s="170"/>
      <c r="U1035" s="201"/>
    </row>
    <row r="1036" spans="2:21" ht="15" customHeight="1">
      <c r="D1036" s="213"/>
      <c r="E1036" s="213"/>
      <c r="F1036" s="213"/>
      <c r="G1036" s="213"/>
      <c r="H1036" s="213"/>
      <c r="I1036" s="213"/>
      <c r="J1036" s="213"/>
      <c r="K1036" s="213"/>
      <c r="L1036" s="213"/>
      <c r="M1036" s="213"/>
      <c r="N1036" s="213"/>
      <c r="O1036" s="213"/>
      <c r="P1036" s="213"/>
      <c r="Q1036" s="213"/>
      <c r="R1036" s="213"/>
      <c r="S1036" s="214"/>
      <c r="T1036" s="170"/>
      <c r="U1036" s="201"/>
    </row>
    <row r="1037" spans="2:21" ht="15" customHeight="1">
      <c r="C1037" s="201"/>
      <c r="D1037" s="210" t="s">
        <v>146</v>
      </c>
      <c r="M1037" s="466"/>
      <c r="N1037" s="212" t="s">
        <v>3</v>
      </c>
      <c r="O1037" s="213"/>
      <c r="P1037" s="213"/>
      <c r="Q1037" s="213"/>
      <c r="R1037" s="213"/>
      <c r="S1037" s="214"/>
      <c r="T1037" s="170"/>
      <c r="U1037" s="201"/>
    </row>
    <row r="1038" spans="2:21" ht="15" customHeight="1">
      <c r="C1038" s="201"/>
      <c r="D1038" s="261"/>
      <c r="M1038" s="466"/>
      <c r="N1038" s="213"/>
      <c r="O1038" s="213"/>
      <c r="P1038" s="213"/>
      <c r="Q1038" s="213"/>
      <c r="R1038" s="213"/>
      <c r="S1038" s="214"/>
      <c r="T1038" s="170"/>
      <c r="U1038" s="201"/>
    </row>
    <row r="1039" spans="2:21" ht="15" customHeight="1">
      <c r="C1039" s="201"/>
      <c r="D1039" s="245" t="s">
        <v>73</v>
      </c>
      <c r="E1039" s="245"/>
      <c r="F1039" s="245"/>
      <c r="G1039" s="245"/>
      <c r="H1039" s="245"/>
      <c r="I1039" s="245"/>
      <c r="J1039" s="245"/>
      <c r="K1039" s="245"/>
      <c r="L1039" s="246"/>
      <c r="M1039" s="466"/>
      <c r="N1039" s="218" t="s">
        <v>94</v>
      </c>
      <c r="O1039" s="218"/>
      <c r="P1039" s="218"/>
      <c r="Q1039" s="218"/>
      <c r="R1039" s="218"/>
      <c r="S1039" s="219"/>
      <c r="T1039" s="220"/>
      <c r="U1039" s="213"/>
    </row>
    <row r="1040" spans="2:21" ht="15" customHeight="1">
      <c r="C1040" s="201"/>
      <c r="D1040" s="245"/>
      <c r="E1040" s="245"/>
      <c r="F1040" s="245"/>
      <c r="G1040" s="245"/>
      <c r="H1040" s="245"/>
      <c r="I1040" s="245"/>
      <c r="J1040" s="245"/>
      <c r="K1040" s="245"/>
      <c r="L1040" s="246"/>
      <c r="M1040" s="466"/>
      <c r="N1040" s="221" t="s">
        <v>641</v>
      </c>
      <c r="O1040" s="221"/>
      <c r="P1040" s="221"/>
      <c r="Q1040" s="221"/>
      <c r="R1040" s="221"/>
      <c r="S1040" s="222"/>
      <c r="T1040" s="223"/>
      <c r="U1040" s="201"/>
    </row>
    <row r="1041" spans="2:21" ht="15" customHeight="1">
      <c r="C1041" s="201"/>
      <c r="D1041" s="245"/>
      <c r="E1041" s="245"/>
      <c r="F1041" s="245"/>
      <c r="G1041" s="245"/>
      <c r="H1041" s="245"/>
      <c r="I1041" s="245"/>
      <c r="J1041" s="245"/>
      <c r="K1041" s="245"/>
      <c r="L1041" s="246"/>
      <c r="M1041" s="466"/>
      <c r="N1041" s="221"/>
      <c r="O1041" s="221"/>
      <c r="P1041" s="221"/>
      <c r="Q1041" s="221"/>
      <c r="R1041" s="221"/>
      <c r="S1041" s="222"/>
      <c r="T1041" s="223"/>
      <c r="U1041" s="213"/>
    </row>
    <row r="1042" spans="2:21" ht="15" customHeight="1">
      <c r="C1042" s="201"/>
      <c r="D1042" s="245"/>
      <c r="E1042" s="245"/>
      <c r="F1042" s="245"/>
      <c r="G1042" s="245"/>
      <c r="H1042" s="245"/>
      <c r="I1042" s="245"/>
      <c r="J1042" s="245"/>
      <c r="K1042" s="245"/>
      <c r="L1042" s="246"/>
      <c r="M1042" s="466"/>
      <c r="N1042" s="221"/>
      <c r="O1042" s="221"/>
      <c r="P1042" s="221"/>
      <c r="Q1042" s="221"/>
      <c r="R1042" s="221"/>
      <c r="S1042" s="222"/>
      <c r="T1042" s="223"/>
      <c r="U1042" s="213"/>
    </row>
    <row r="1043" spans="2:21" ht="15" customHeight="1">
      <c r="C1043" s="201"/>
      <c r="D1043" s="356"/>
      <c r="E1043" s="356"/>
      <c r="F1043" s="356"/>
      <c r="G1043" s="356"/>
      <c r="H1043" s="356"/>
      <c r="I1043" s="356"/>
      <c r="J1043" s="356"/>
      <c r="K1043" s="356"/>
      <c r="L1043" s="357"/>
      <c r="M1043" s="466"/>
      <c r="N1043" s="221"/>
      <c r="O1043" s="221"/>
      <c r="P1043" s="221"/>
      <c r="Q1043" s="221"/>
      <c r="R1043" s="221"/>
      <c r="S1043" s="222"/>
      <c r="T1043" s="223"/>
      <c r="U1043" s="213"/>
    </row>
    <row r="1044" spans="2:21">
      <c r="C1044" s="201"/>
      <c r="D1044" s="285"/>
      <c r="M1044" s="466"/>
      <c r="N1044" s="389"/>
      <c r="O1044" s="389"/>
      <c r="P1044" s="389"/>
      <c r="Q1044" s="389"/>
      <c r="R1044" s="389"/>
      <c r="S1044" s="390"/>
      <c r="T1044" s="391"/>
    </row>
    <row r="1045" spans="2:21" ht="15" customHeight="1">
      <c r="C1045" s="201"/>
      <c r="D1045" s="255"/>
      <c r="M1045" s="466"/>
      <c r="N1045" s="389"/>
      <c r="O1045" s="389"/>
      <c r="P1045" s="389"/>
      <c r="Q1045" s="389"/>
      <c r="R1045" s="389"/>
      <c r="S1045" s="390"/>
      <c r="T1045" s="391"/>
      <c r="U1045" s="201"/>
    </row>
    <row r="1046" spans="2:21" ht="15" customHeight="1">
      <c r="D1046" s="213"/>
      <c r="M1046" s="208"/>
      <c r="N1046" s="213"/>
      <c r="O1046" s="213"/>
      <c r="P1046" s="213"/>
      <c r="Q1046" s="213"/>
      <c r="R1046" s="213"/>
      <c r="S1046" s="214"/>
      <c r="T1046" s="170"/>
      <c r="U1046" s="201"/>
    </row>
    <row r="1047" spans="2:21" ht="15" customHeight="1">
      <c r="N1047" s="213"/>
      <c r="O1047" s="213"/>
      <c r="P1047" s="213"/>
      <c r="Q1047" s="213"/>
      <c r="R1047" s="213"/>
      <c r="S1047" s="408"/>
      <c r="T1047" s="170"/>
      <c r="U1047" s="201"/>
    </row>
    <row r="1048" spans="2:21" ht="15" customHeight="1">
      <c r="C1048" s="201"/>
      <c r="D1048" s="258"/>
      <c r="E1048" s="258"/>
      <c r="F1048" s="258"/>
      <c r="G1048" s="258"/>
      <c r="H1048" s="258"/>
      <c r="I1048" s="258"/>
      <c r="J1048" s="258"/>
      <c r="K1048" s="258"/>
      <c r="L1048" s="258"/>
      <c r="M1048" s="258"/>
      <c r="N1048" s="258"/>
      <c r="O1048" s="258"/>
      <c r="P1048" s="258"/>
      <c r="Q1048" s="258"/>
      <c r="R1048" s="258"/>
      <c r="S1048" s="259"/>
      <c r="T1048" s="170"/>
      <c r="U1048" s="201"/>
    </row>
    <row r="1049" spans="2:21" ht="15" customHeight="1">
      <c r="C1049" s="201"/>
      <c r="D1049" s="210" t="s">
        <v>147</v>
      </c>
      <c r="M1049" s="466"/>
      <c r="N1049" s="212" t="s">
        <v>3</v>
      </c>
      <c r="O1049" s="213"/>
      <c r="P1049" s="213"/>
      <c r="Q1049" s="213"/>
      <c r="R1049" s="213"/>
      <c r="S1049" s="214"/>
      <c r="T1049" s="170"/>
      <c r="U1049" s="201"/>
    </row>
    <row r="1050" spans="2:21" ht="15" customHeight="1">
      <c r="C1050" s="201"/>
      <c r="D1050" s="261"/>
      <c r="M1050" s="466"/>
      <c r="N1050" s="213"/>
      <c r="O1050" s="213"/>
      <c r="P1050" s="213"/>
      <c r="Q1050" s="213"/>
      <c r="R1050" s="213"/>
      <c r="S1050" s="214"/>
      <c r="T1050" s="170"/>
      <c r="U1050" s="201"/>
    </row>
    <row r="1051" spans="2:21" ht="15" customHeight="1">
      <c r="C1051" s="201"/>
      <c r="D1051" s="374" t="s">
        <v>74</v>
      </c>
      <c r="E1051" s="431"/>
      <c r="F1051" s="431"/>
      <c r="G1051" s="431"/>
      <c r="H1051" s="431"/>
      <c r="I1051" s="431"/>
      <c r="J1051" s="431"/>
      <c r="K1051" s="431"/>
      <c r="L1051" s="432"/>
      <c r="M1051" s="466"/>
      <c r="N1051" s="218" t="s">
        <v>174</v>
      </c>
      <c r="O1051" s="218"/>
      <c r="P1051" s="218"/>
      <c r="Q1051" s="218"/>
      <c r="R1051" s="218"/>
      <c r="S1051" s="219"/>
      <c r="T1051" s="220"/>
    </row>
    <row r="1052" spans="2:21" ht="15" customHeight="1">
      <c r="C1052" s="201"/>
      <c r="D1052" s="284"/>
      <c r="M1052" s="466"/>
      <c r="N1052" s="221" t="s">
        <v>644</v>
      </c>
      <c r="O1052" s="221"/>
      <c r="P1052" s="221"/>
      <c r="Q1052" s="221"/>
      <c r="R1052" s="221"/>
      <c r="S1052" s="222"/>
      <c r="T1052" s="223"/>
      <c r="U1052" s="201"/>
    </row>
    <row r="1053" spans="2:21" ht="15" customHeight="1">
      <c r="C1053" s="201"/>
      <c r="D1053" s="284"/>
      <c r="M1053" s="466"/>
      <c r="N1053" s="221"/>
      <c r="O1053" s="221"/>
      <c r="P1053" s="221"/>
      <c r="Q1053" s="221"/>
      <c r="R1053" s="221"/>
      <c r="S1053" s="222"/>
      <c r="T1053" s="223"/>
    </row>
    <row r="1054" spans="2:21">
      <c r="B1054" s="450"/>
      <c r="C1054" s="201"/>
      <c r="D1054" s="285"/>
      <c r="M1054" s="466"/>
      <c r="N1054" s="389"/>
      <c r="O1054" s="389"/>
      <c r="P1054" s="389"/>
      <c r="Q1054" s="389"/>
      <c r="R1054" s="389"/>
      <c r="S1054" s="390"/>
      <c r="T1054" s="391"/>
      <c r="U1054" s="201"/>
    </row>
    <row r="1055" spans="2:21" ht="15" customHeight="1">
      <c r="C1055" s="201"/>
      <c r="D1055" s="255" t="s">
        <v>642</v>
      </c>
      <c r="M1055" s="466"/>
      <c r="N1055" s="282" t="s">
        <v>175</v>
      </c>
      <c r="O1055" s="282"/>
      <c r="P1055" s="282"/>
      <c r="Q1055" s="282"/>
      <c r="R1055" s="282"/>
      <c r="S1055" s="283"/>
      <c r="T1055" s="223"/>
      <c r="U1055" s="201"/>
    </row>
    <row r="1056" spans="2:21" ht="15" customHeight="1">
      <c r="C1056" s="201"/>
      <c r="D1056" s="256"/>
      <c r="M1056" s="466"/>
      <c r="N1056" s="221" t="s">
        <v>826</v>
      </c>
      <c r="O1056" s="221"/>
      <c r="P1056" s="221"/>
      <c r="Q1056" s="221"/>
      <c r="R1056" s="221"/>
      <c r="S1056" s="222"/>
      <c r="T1056" s="223"/>
      <c r="U1056" s="201"/>
    </row>
    <row r="1057" spans="3:21" ht="15" customHeight="1">
      <c r="C1057" s="201"/>
      <c r="D1057" s="255"/>
      <c r="M1057" s="466"/>
      <c r="N1057" s="221"/>
      <c r="O1057" s="221"/>
      <c r="P1057" s="221"/>
      <c r="Q1057" s="221"/>
      <c r="R1057" s="221"/>
      <c r="S1057" s="222"/>
      <c r="T1057" s="223"/>
      <c r="U1057" s="201"/>
    </row>
    <row r="1058" spans="3:21" ht="15" customHeight="1">
      <c r="C1058" s="201"/>
      <c r="D1058" s="255"/>
      <c r="M1058" s="466"/>
      <c r="N1058" s="221" t="s">
        <v>645</v>
      </c>
      <c r="O1058" s="221"/>
      <c r="P1058" s="221"/>
      <c r="Q1058" s="221"/>
      <c r="R1058" s="221"/>
      <c r="S1058" s="222"/>
      <c r="T1058" s="223"/>
      <c r="U1058" s="201"/>
    </row>
    <row r="1059" spans="3:21">
      <c r="C1059" s="201"/>
      <c r="D1059" s="255"/>
      <c r="M1059" s="466"/>
      <c r="N1059" s="221"/>
      <c r="O1059" s="221"/>
      <c r="P1059" s="221"/>
      <c r="Q1059" s="221"/>
      <c r="R1059" s="221"/>
      <c r="S1059" s="222"/>
      <c r="T1059" s="223"/>
      <c r="U1059" s="201"/>
    </row>
    <row r="1060" spans="3:21">
      <c r="C1060" s="201"/>
      <c r="D1060" s="255"/>
      <c r="M1060" s="466"/>
      <c r="N1060" s="221"/>
      <c r="O1060" s="221"/>
      <c r="P1060" s="221"/>
      <c r="Q1060" s="221"/>
      <c r="R1060" s="221"/>
      <c r="S1060" s="222"/>
      <c r="T1060" s="223"/>
      <c r="U1060" s="201"/>
    </row>
    <row r="1061" spans="3:21" ht="15" customHeight="1">
      <c r="C1061" s="201"/>
      <c r="D1061" s="378" t="s">
        <v>75</v>
      </c>
      <c r="E1061" s="378"/>
      <c r="F1061" s="378"/>
      <c r="G1061" s="378"/>
      <c r="H1061" s="378"/>
      <c r="I1061" s="378"/>
      <c r="J1061" s="378"/>
      <c r="K1061" s="378"/>
      <c r="L1061" s="379"/>
      <c r="M1061" s="466"/>
      <c r="N1061" s="282" t="s">
        <v>646</v>
      </c>
      <c r="O1061" s="282"/>
      <c r="P1061" s="282"/>
      <c r="Q1061" s="282"/>
      <c r="R1061" s="282"/>
      <c r="S1061" s="283"/>
      <c r="T1061" s="223"/>
      <c r="U1061" s="201"/>
    </row>
    <row r="1062" spans="3:21" ht="15" customHeight="1">
      <c r="C1062" s="201"/>
      <c r="D1062" s="378"/>
      <c r="E1062" s="378"/>
      <c r="F1062" s="378"/>
      <c r="G1062" s="378"/>
      <c r="H1062" s="378"/>
      <c r="I1062" s="378"/>
      <c r="J1062" s="378"/>
      <c r="K1062" s="378"/>
      <c r="L1062" s="379"/>
      <c r="M1062" s="466"/>
      <c r="N1062" s="221" t="s">
        <v>647</v>
      </c>
      <c r="O1062" s="221"/>
      <c r="P1062" s="221"/>
      <c r="Q1062" s="221"/>
      <c r="R1062" s="221"/>
      <c r="S1062" s="222"/>
      <c r="T1062" s="223"/>
      <c r="U1062" s="201"/>
    </row>
    <row r="1063" spans="3:21" ht="15" customHeight="1">
      <c r="C1063" s="201"/>
      <c r="D1063" s="376"/>
      <c r="E1063" s="376"/>
      <c r="F1063" s="376"/>
      <c r="G1063" s="376"/>
      <c r="H1063" s="376"/>
      <c r="I1063" s="376"/>
      <c r="J1063" s="376"/>
      <c r="K1063" s="376"/>
      <c r="L1063" s="377"/>
      <c r="M1063" s="466"/>
      <c r="N1063" s="221"/>
      <c r="O1063" s="221"/>
      <c r="P1063" s="221"/>
      <c r="Q1063" s="221"/>
      <c r="R1063" s="221"/>
      <c r="S1063" s="222"/>
      <c r="T1063" s="223"/>
      <c r="U1063" s="201"/>
    </row>
    <row r="1064" spans="3:21">
      <c r="C1064" s="201"/>
      <c r="D1064" s="255"/>
      <c r="M1064" s="466"/>
      <c r="N1064" s="221"/>
      <c r="O1064" s="221"/>
      <c r="P1064" s="221"/>
      <c r="Q1064" s="221"/>
      <c r="R1064" s="221"/>
      <c r="S1064" s="222"/>
      <c r="T1064" s="223"/>
      <c r="U1064" s="201"/>
    </row>
    <row r="1065" spans="3:21">
      <c r="C1065" s="201"/>
      <c r="D1065" s="255"/>
      <c r="M1065" s="466"/>
      <c r="N1065" s="221"/>
      <c r="O1065" s="221"/>
      <c r="P1065" s="221"/>
      <c r="Q1065" s="221"/>
      <c r="R1065" s="221"/>
      <c r="S1065" s="222"/>
      <c r="T1065" s="223"/>
      <c r="U1065" s="201"/>
    </row>
    <row r="1066" spans="3:21">
      <c r="C1066" s="201"/>
      <c r="D1066" s="256"/>
      <c r="M1066" s="208"/>
      <c r="N1066" s="263"/>
      <c r="O1066" s="389"/>
      <c r="P1066" s="389"/>
      <c r="Q1066" s="389"/>
      <c r="R1066" s="389"/>
      <c r="S1066" s="390"/>
      <c r="T1066" s="391"/>
      <c r="U1066" s="201"/>
    </row>
    <row r="1067" spans="3:21" ht="15" customHeight="1">
      <c r="C1067" s="201"/>
      <c r="D1067" s="213"/>
      <c r="E1067" s="213"/>
      <c r="F1067" s="213"/>
      <c r="G1067" s="213"/>
      <c r="H1067" s="213"/>
      <c r="I1067" s="213"/>
      <c r="J1067" s="213"/>
      <c r="K1067" s="213"/>
      <c r="L1067" s="213"/>
      <c r="M1067" s="208"/>
      <c r="N1067" s="213"/>
      <c r="O1067" s="213"/>
      <c r="P1067" s="213"/>
      <c r="Q1067" s="213"/>
      <c r="R1067" s="213"/>
      <c r="S1067" s="214"/>
      <c r="T1067" s="170"/>
      <c r="U1067" s="213"/>
    </row>
    <row r="1068" spans="3:21">
      <c r="C1068" s="201"/>
      <c r="D1068" s="258"/>
      <c r="E1068" s="258"/>
      <c r="F1068" s="258"/>
      <c r="G1068" s="258"/>
      <c r="H1068" s="258"/>
      <c r="I1068" s="258"/>
      <c r="J1068" s="258"/>
      <c r="K1068" s="258"/>
      <c r="L1068" s="258"/>
      <c r="M1068" s="258"/>
      <c r="N1068" s="258"/>
      <c r="O1068" s="258"/>
      <c r="P1068" s="258"/>
      <c r="Q1068" s="258"/>
      <c r="R1068" s="258"/>
      <c r="S1068" s="259"/>
      <c r="T1068" s="170"/>
      <c r="U1068" s="213"/>
    </row>
    <row r="1069" spans="3:21" ht="15" customHeight="1">
      <c r="C1069" s="201"/>
      <c r="D1069" s="210" t="s">
        <v>148</v>
      </c>
      <c r="M1069" s="466"/>
      <c r="N1069" s="212" t="s">
        <v>3</v>
      </c>
      <c r="O1069" s="213"/>
      <c r="P1069" s="213"/>
      <c r="Q1069" s="213"/>
      <c r="R1069" s="213"/>
      <c r="S1069" s="390"/>
      <c r="T1069" s="391"/>
      <c r="U1069" s="213"/>
    </row>
    <row r="1070" spans="3:21" ht="15" customHeight="1">
      <c r="C1070" s="213"/>
      <c r="D1070" s="261"/>
      <c r="M1070" s="466"/>
      <c r="N1070" s="274" t="s">
        <v>176</v>
      </c>
      <c r="O1070" s="274"/>
      <c r="P1070" s="274"/>
      <c r="Q1070" s="274"/>
      <c r="R1070" s="274"/>
      <c r="S1070" s="275"/>
      <c r="T1070" s="276"/>
      <c r="U1070" s="213"/>
    </row>
    <row r="1071" spans="3:21" ht="15" customHeight="1">
      <c r="D1071" s="245" t="s">
        <v>76</v>
      </c>
      <c r="E1071" s="245"/>
      <c r="F1071" s="245"/>
      <c r="G1071" s="245"/>
      <c r="H1071" s="245"/>
      <c r="I1071" s="245"/>
      <c r="J1071" s="245"/>
      <c r="K1071" s="245"/>
      <c r="L1071" s="246"/>
      <c r="M1071" s="466"/>
      <c r="N1071" s="221" t="s">
        <v>827</v>
      </c>
      <c r="O1071" s="221"/>
      <c r="P1071" s="221"/>
      <c r="Q1071" s="221"/>
      <c r="R1071" s="221"/>
      <c r="S1071" s="222"/>
      <c r="T1071" s="223"/>
      <c r="U1071" s="213"/>
    </row>
    <row r="1072" spans="3:21">
      <c r="C1072" s="201"/>
      <c r="D1072" s="356"/>
      <c r="E1072" s="356"/>
      <c r="F1072" s="356"/>
      <c r="G1072" s="356"/>
      <c r="H1072" s="356"/>
      <c r="I1072" s="356"/>
      <c r="J1072" s="356"/>
      <c r="K1072" s="356"/>
      <c r="L1072" s="357"/>
      <c r="M1072" s="466"/>
      <c r="N1072" s="221"/>
      <c r="O1072" s="221"/>
      <c r="P1072" s="221"/>
      <c r="Q1072" s="221"/>
      <c r="R1072" s="221"/>
      <c r="S1072" s="222"/>
      <c r="T1072" s="223"/>
      <c r="U1072" s="213"/>
    </row>
    <row r="1073" spans="3:21">
      <c r="C1073" s="201"/>
      <c r="D1073" s="284"/>
      <c r="M1073" s="466"/>
      <c r="N1073" s="249"/>
      <c r="O1073" s="249"/>
      <c r="P1073" s="249"/>
      <c r="Q1073" s="249"/>
      <c r="R1073" s="249"/>
      <c r="S1073" s="250"/>
      <c r="T1073" s="242"/>
      <c r="U1073" s="213"/>
    </row>
    <row r="1074" spans="3:21">
      <c r="C1074" s="201"/>
      <c r="D1074" s="284"/>
      <c r="M1074" s="466"/>
      <c r="N1074" s="282" t="s">
        <v>161</v>
      </c>
      <c r="O1074" s="282"/>
      <c r="P1074" s="282"/>
      <c r="Q1074" s="282"/>
      <c r="R1074" s="282"/>
      <c r="S1074" s="283"/>
      <c r="T1074" s="223"/>
      <c r="U1074" s="213"/>
    </row>
    <row r="1075" spans="3:21" ht="15" customHeight="1">
      <c r="C1075" s="201"/>
      <c r="D1075" s="284"/>
      <c r="M1075" s="466"/>
      <c r="N1075" s="221" t="s">
        <v>885</v>
      </c>
      <c r="O1075" s="221"/>
      <c r="P1075" s="221"/>
      <c r="Q1075" s="221"/>
      <c r="R1075" s="221"/>
      <c r="S1075" s="222"/>
      <c r="T1075" s="223"/>
      <c r="U1075" s="213"/>
    </row>
    <row r="1076" spans="3:21">
      <c r="C1076" s="201"/>
      <c r="D1076" s="467" t="s">
        <v>77</v>
      </c>
      <c r="E1076" s="467"/>
      <c r="F1076" s="467"/>
      <c r="G1076" s="467"/>
      <c r="H1076" s="467"/>
      <c r="I1076" s="467"/>
      <c r="J1076" s="467"/>
      <c r="K1076" s="467"/>
      <c r="L1076" s="468"/>
      <c r="M1076" s="466"/>
      <c r="N1076" s="221"/>
      <c r="O1076" s="221"/>
      <c r="P1076" s="221"/>
      <c r="Q1076" s="221"/>
      <c r="R1076" s="221"/>
      <c r="S1076" s="222"/>
      <c r="T1076" s="223"/>
      <c r="U1076" s="213"/>
    </row>
    <row r="1077" spans="3:21">
      <c r="C1077" s="201"/>
      <c r="D1077" s="467"/>
      <c r="E1077" s="467"/>
      <c r="F1077" s="467"/>
      <c r="G1077" s="467"/>
      <c r="H1077" s="467"/>
      <c r="I1077" s="467"/>
      <c r="J1077" s="467"/>
      <c r="K1077" s="467"/>
      <c r="L1077" s="468"/>
      <c r="M1077" s="466"/>
      <c r="N1077" s="221"/>
      <c r="O1077" s="221"/>
      <c r="P1077" s="221"/>
      <c r="Q1077" s="221"/>
      <c r="R1077" s="221"/>
      <c r="S1077" s="222"/>
      <c r="T1077" s="223"/>
      <c r="U1077" s="213"/>
    </row>
    <row r="1078" spans="3:21" ht="15" customHeight="1">
      <c r="C1078" s="201"/>
      <c r="D1078" s="469" t="s">
        <v>648</v>
      </c>
      <c r="E1078" s="469"/>
      <c r="F1078" s="469"/>
      <c r="G1078" s="469"/>
      <c r="H1078" s="469"/>
      <c r="I1078" s="469"/>
      <c r="J1078" s="469"/>
      <c r="K1078" s="469"/>
      <c r="L1078" s="470"/>
      <c r="M1078" s="466"/>
      <c r="N1078" s="249"/>
      <c r="O1078" s="389"/>
      <c r="P1078" s="389"/>
      <c r="Q1078" s="389"/>
      <c r="R1078" s="389"/>
      <c r="S1078" s="390"/>
      <c r="T1078" s="391"/>
      <c r="U1078" s="213"/>
    </row>
    <row r="1079" spans="3:21">
      <c r="C1079" s="201"/>
      <c r="D1079" s="471"/>
      <c r="E1079" s="471"/>
      <c r="F1079" s="471"/>
      <c r="G1079" s="471"/>
      <c r="H1079" s="471"/>
      <c r="I1079" s="471"/>
      <c r="J1079" s="471"/>
      <c r="K1079" s="471"/>
      <c r="L1079" s="472"/>
      <c r="M1079" s="466"/>
      <c r="N1079" s="282" t="s">
        <v>109</v>
      </c>
      <c r="O1079" s="282"/>
      <c r="P1079" s="282"/>
      <c r="Q1079" s="282"/>
      <c r="R1079" s="282"/>
      <c r="S1079" s="283"/>
      <c r="T1079" s="223"/>
      <c r="U1079" s="213"/>
    </row>
    <row r="1080" spans="3:21" ht="15" customHeight="1">
      <c r="C1080" s="201"/>
      <c r="D1080" s="284"/>
      <c r="M1080" s="466"/>
      <c r="N1080" s="221" t="s">
        <v>828</v>
      </c>
      <c r="O1080" s="221"/>
      <c r="P1080" s="221"/>
      <c r="Q1080" s="221"/>
      <c r="R1080" s="221"/>
      <c r="S1080" s="222"/>
      <c r="T1080" s="223"/>
      <c r="U1080" s="213"/>
    </row>
    <row r="1081" spans="3:21">
      <c r="C1081" s="201"/>
      <c r="D1081" s="469" t="s">
        <v>649</v>
      </c>
      <c r="E1081" s="469"/>
      <c r="F1081" s="469"/>
      <c r="G1081" s="469"/>
      <c r="H1081" s="469"/>
      <c r="I1081" s="469"/>
      <c r="J1081" s="469"/>
      <c r="K1081" s="469"/>
      <c r="L1081" s="470"/>
      <c r="M1081" s="466"/>
      <c r="N1081" s="221"/>
      <c r="O1081" s="221"/>
      <c r="P1081" s="221"/>
      <c r="Q1081" s="221"/>
      <c r="R1081" s="221"/>
      <c r="S1081" s="222"/>
      <c r="T1081" s="223"/>
      <c r="U1081" s="213"/>
    </row>
    <row r="1082" spans="3:21">
      <c r="C1082" s="201"/>
      <c r="D1082" s="284"/>
      <c r="M1082" s="466"/>
      <c r="N1082" s="221"/>
      <c r="O1082" s="221"/>
      <c r="P1082" s="221"/>
      <c r="Q1082" s="221"/>
      <c r="R1082" s="221"/>
      <c r="S1082" s="222"/>
      <c r="T1082" s="223"/>
      <c r="U1082" s="213"/>
    </row>
    <row r="1083" spans="3:21">
      <c r="C1083" s="201"/>
      <c r="D1083" s="284"/>
      <c r="M1083" s="466"/>
      <c r="N1083" s="221"/>
      <c r="O1083" s="221"/>
      <c r="P1083" s="221"/>
      <c r="Q1083" s="221"/>
      <c r="R1083" s="221"/>
      <c r="S1083" s="222"/>
      <c r="T1083" s="223"/>
      <c r="U1083" s="213"/>
    </row>
    <row r="1084" spans="3:21">
      <c r="C1084" s="201"/>
      <c r="D1084" s="284"/>
      <c r="M1084" s="466"/>
      <c r="N1084" s="249"/>
      <c r="O1084" s="389"/>
      <c r="P1084" s="389"/>
      <c r="Q1084" s="389"/>
      <c r="R1084" s="389"/>
      <c r="S1084" s="390"/>
      <c r="T1084" s="391"/>
      <c r="U1084" s="213"/>
    </row>
    <row r="1085" spans="3:21">
      <c r="C1085" s="201"/>
      <c r="D1085" s="469" t="s">
        <v>650</v>
      </c>
      <c r="E1085" s="469"/>
      <c r="F1085" s="469"/>
      <c r="G1085" s="469"/>
      <c r="H1085" s="469"/>
      <c r="I1085" s="469"/>
      <c r="J1085" s="469"/>
      <c r="K1085" s="469"/>
      <c r="L1085" s="470"/>
      <c r="M1085" s="466"/>
      <c r="N1085" s="282" t="s">
        <v>178</v>
      </c>
      <c r="O1085" s="282"/>
      <c r="P1085" s="282"/>
      <c r="Q1085" s="282"/>
      <c r="R1085" s="282"/>
      <c r="S1085" s="283"/>
      <c r="T1085" s="223"/>
      <c r="U1085" s="213"/>
    </row>
    <row r="1086" spans="3:21">
      <c r="C1086" s="201"/>
      <c r="D1086" s="284"/>
      <c r="M1086" s="466"/>
      <c r="N1086" s="221" t="s">
        <v>829</v>
      </c>
      <c r="O1086" s="221"/>
      <c r="P1086" s="221"/>
      <c r="Q1086" s="221"/>
      <c r="R1086" s="221"/>
      <c r="S1086" s="222"/>
      <c r="T1086" s="223"/>
      <c r="U1086" s="213"/>
    </row>
    <row r="1087" spans="3:21" ht="15" customHeight="1">
      <c r="C1087" s="201"/>
      <c r="D1087" s="284"/>
      <c r="M1087" s="466"/>
      <c r="N1087" s="221" t="s">
        <v>830</v>
      </c>
      <c r="O1087" s="221"/>
      <c r="P1087" s="221"/>
      <c r="Q1087" s="221"/>
      <c r="R1087" s="221"/>
      <c r="S1087" s="222"/>
      <c r="T1087" s="223"/>
      <c r="U1087" s="213"/>
    </row>
    <row r="1088" spans="3:21">
      <c r="C1088" s="201"/>
      <c r="D1088" s="284"/>
      <c r="M1088" s="466"/>
      <c r="N1088" s="221"/>
      <c r="O1088" s="221"/>
      <c r="P1088" s="221"/>
      <c r="Q1088" s="221"/>
      <c r="R1088" s="221"/>
      <c r="S1088" s="222"/>
      <c r="T1088" s="223"/>
      <c r="U1088" s="213"/>
    </row>
    <row r="1089" spans="2:21">
      <c r="C1089" s="201"/>
      <c r="D1089" s="284"/>
      <c r="M1089" s="466"/>
      <c r="N1089" s="249"/>
      <c r="O1089" s="389"/>
      <c r="P1089" s="389"/>
      <c r="Q1089" s="389"/>
      <c r="R1089" s="389"/>
      <c r="S1089" s="390"/>
      <c r="T1089" s="391"/>
      <c r="U1089" s="213"/>
    </row>
    <row r="1090" spans="2:21">
      <c r="C1090" s="201"/>
      <c r="D1090" s="469" t="s">
        <v>651</v>
      </c>
      <c r="E1090" s="469"/>
      <c r="F1090" s="469"/>
      <c r="G1090" s="469"/>
      <c r="H1090" s="469"/>
      <c r="I1090" s="469"/>
      <c r="J1090" s="469"/>
      <c r="K1090" s="469"/>
      <c r="L1090" s="470"/>
      <c r="M1090" s="466"/>
      <c r="N1090" s="282" t="s">
        <v>180</v>
      </c>
      <c r="O1090" s="282"/>
      <c r="P1090" s="282"/>
      <c r="Q1090" s="282"/>
      <c r="R1090" s="282"/>
      <c r="S1090" s="283"/>
      <c r="T1090" s="223"/>
      <c r="U1090" s="213"/>
    </row>
    <row r="1091" spans="2:21">
      <c r="C1091" s="201"/>
      <c r="D1091" s="284"/>
      <c r="M1091" s="466"/>
      <c r="N1091" s="221" t="s">
        <v>653</v>
      </c>
      <c r="O1091" s="221"/>
      <c r="P1091" s="221"/>
      <c r="Q1091" s="221"/>
      <c r="R1091" s="221"/>
      <c r="S1091" s="222"/>
      <c r="T1091" s="223"/>
      <c r="U1091" s="213"/>
    </row>
    <row r="1092" spans="2:21">
      <c r="C1092" s="201"/>
      <c r="D1092" s="284"/>
      <c r="M1092" s="466"/>
      <c r="N1092" s="221"/>
      <c r="O1092" s="221"/>
      <c r="P1092" s="221"/>
      <c r="Q1092" s="221"/>
      <c r="R1092" s="221"/>
      <c r="S1092" s="222"/>
      <c r="T1092" s="223"/>
      <c r="U1092" s="213"/>
    </row>
    <row r="1093" spans="2:21">
      <c r="C1093" s="201"/>
      <c r="D1093" s="284"/>
      <c r="M1093" s="466"/>
      <c r="N1093" s="282" t="s">
        <v>179</v>
      </c>
      <c r="O1093" s="282"/>
      <c r="P1093" s="282"/>
      <c r="Q1093" s="282"/>
      <c r="R1093" s="282"/>
      <c r="S1093" s="283"/>
      <c r="T1093" s="223"/>
      <c r="U1093" s="213"/>
    </row>
    <row r="1094" spans="2:21" ht="15" customHeight="1">
      <c r="C1094" s="201"/>
      <c r="D1094" s="284"/>
      <c r="M1094" s="466"/>
      <c r="N1094" s="221" t="s">
        <v>831</v>
      </c>
      <c r="O1094" s="221"/>
      <c r="P1094" s="221"/>
      <c r="Q1094" s="221"/>
      <c r="R1094" s="221"/>
      <c r="S1094" s="222"/>
      <c r="T1094" s="223"/>
      <c r="U1094" s="213"/>
    </row>
    <row r="1095" spans="2:21" ht="15" customHeight="1">
      <c r="C1095" s="201"/>
      <c r="D1095" s="469" t="s">
        <v>652</v>
      </c>
      <c r="E1095" s="469"/>
      <c r="F1095" s="469"/>
      <c r="G1095" s="469"/>
      <c r="H1095" s="469"/>
      <c r="I1095" s="469"/>
      <c r="J1095" s="469"/>
      <c r="K1095" s="469"/>
      <c r="L1095" s="470"/>
      <c r="M1095" s="466"/>
      <c r="N1095" s="221"/>
      <c r="O1095" s="221"/>
      <c r="P1095" s="221"/>
      <c r="Q1095" s="221"/>
      <c r="R1095" s="221"/>
      <c r="S1095" s="222"/>
      <c r="T1095" s="223"/>
      <c r="U1095" s="213"/>
    </row>
    <row r="1096" spans="2:21">
      <c r="C1096" s="201"/>
      <c r="M1096" s="466"/>
      <c r="N1096" s="221"/>
      <c r="O1096" s="221"/>
      <c r="P1096" s="221"/>
      <c r="Q1096" s="221"/>
      <c r="R1096" s="221"/>
      <c r="S1096" s="222"/>
      <c r="T1096" s="223"/>
      <c r="U1096" s="213"/>
    </row>
    <row r="1097" spans="2:21">
      <c r="C1097" s="201"/>
      <c r="M1097" s="466"/>
      <c r="N1097" s="304"/>
      <c r="O1097" s="304"/>
      <c r="P1097" s="304"/>
      <c r="Q1097" s="304"/>
      <c r="R1097" s="304"/>
      <c r="S1097" s="305"/>
      <c r="T1097" s="295"/>
      <c r="U1097" s="213"/>
    </row>
    <row r="1098" spans="2:21">
      <c r="C1098" s="201"/>
      <c r="D1098" s="284"/>
      <c r="M1098" s="466"/>
      <c r="N1098" s="282" t="s">
        <v>181</v>
      </c>
      <c r="O1098" s="282"/>
      <c r="P1098" s="282"/>
      <c r="Q1098" s="282"/>
      <c r="R1098" s="282"/>
      <c r="S1098" s="283"/>
      <c r="T1098" s="223"/>
      <c r="U1098" s="213"/>
    </row>
    <row r="1099" spans="2:21">
      <c r="C1099" s="201"/>
      <c r="D1099" s="284"/>
      <c r="M1099" s="466"/>
      <c r="N1099" s="373" t="s">
        <v>832</v>
      </c>
      <c r="O1099" s="373"/>
      <c r="P1099" s="373"/>
      <c r="Q1099" s="373"/>
      <c r="R1099" s="373"/>
      <c r="S1099" s="230"/>
      <c r="T1099" s="223"/>
      <c r="U1099" s="213"/>
    </row>
    <row r="1100" spans="2:21" ht="15" customHeight="1">
      <c r="C1100" s="201"/>
      <c r="D1100" s="284"/>
      <c r="M1100" s="466"/>
      <c r="N1100" s="373"/>
      <c r="O1100" s="373"/>
      <c r="P1100" s="373"/>
      <c r="Q1100" s="373"/>
      <c r="R1100" s="373"/>
      <c r="S1100" s="230"/>
      <c r="T1100" s="223"/>
      <c r="U1100" s="213"/>
    </row>
    <row r="1101" spans="2:21">
      <c r="B1101" s="450"/>
      <c r="C1101" s="201"/>
      <c r="D1101" s="285"/>
      <c r="M1101" s="466"/>
      <c r="N1101" s="373"/>
      <c r="O1101" s="373"/>
      <c r="P1101" s="373"/>
      <c r="Q1101" s="373"/>
      <c r="R1101" s="373"/>
      <c r="S1101" s="230"/>
      <c r="T1101" s="223"/>
      <c r="U1101" s="213"/>
    </row>
    <row r="1102" spans="2:21" ht="15" customHeight="1">
      <c r="C1102" s="201"/>
      <c r="M1102" s="208"/>
      <c r="N1102" s="213"/>
      <c r="O1102" s="213"/>
      <c r="P1102" s="213"/>
      <c r="Q1102" s="213"/>
      <c r="R1102" s="213"/>
      <c r="S1102" s="214"/>
      <c r="T1102" s="170"/>
      <c r="U1102" s="213"/>
    </row>
    <row r="1103" spans="2:21" ht="15" customHeight="1">
      <c r="C1103" s="201"/>
      <c r="N1103" s="213"/>
      <c r="O1103" s="213"/>
      <c r="P1103" s="213"/>
      <c r="Q1103" s="213"/>
      <c r="R1103" s="213"/>
      <c r="S1103" s="214"/>
      <c r="T1103" s="170"/>
    </row>
    <row r="1104" spans="2:21" ht="15" customHeight="1">
      <c r="C1104" s="201"/>
      <c r="D1104" s="258"/>
      <c r="E1104" s="258"/>
      <c r="F1104" s="258"/>
      <c r="G1104" s="258"/>
      <c r="H1104" s="258"/>
      <c r="I1104" s="258"/>
      <c r="J1104" s="258"/>
      <c r="K1104" s="258"/>
      <c r="L1104" s="258"/>
      <c r="M1104" s="258"/>
      <c r="N1104" s="258"/>
      <c r="O1104" s="258"/>
      <c r="P1104" s="258"/>
      <c r="Q1104" s="258"/>
      <c r="R1104" s="258"/>
      <c r="S1104" s="259"/>
      <c r="T1104" s="170"/>
    </row>
    <row r="1105" spans="3:22">
      <c r="C1105" s="201"/>
      <c r="D1105" s="210" t="s">
        <v>149</v>
      </c>
      <c r="M1105" s="466"/>
      <c r="N1105" s="212" t="s">
        <v>3</v>
      </c>
      <c r="O1105" s="213"/>
      <c r="P1105" s="213"/>
      <c r="Q1105" s="213"/>
      <c r="R1105" s="213"/>
      <c r="S1105" s="214"/>
      <c r="T1105" s="170"/>
      <c r="U1105" s="201"/>
    </row>
    <row r="1106" spans="3:22" ht="15" customHeight="1">
      <c r="C1106" s="201"/>
      <c r="D1106" s="261"/>
      <c r="M1106" s="466"/>
      <c r="N1106" s="213"/>
      <c r="O1106" s="213"/>
      <c r="P1106" s="213"/>
      <c r="Q1106" s="213"/>
      <c r="R1106" s="213"/>
      <c r="S1106" s="214"/>
      <c r="T1106" s="170"/>
      <c r="U1106" s="201"/>
    </row>
    <row r="1107" spans="3:22" ht="15" customHeight="1">
      <c r="C1107" s="201"/>
      <c r="D1107" s="255" t="s">
        <v>20</v>
      </c>
      <c r="E1107" s="431"/>
      <c r="F1107" s="431"/>
      <c r="G1107" s="431"/>
      <c r="H1107" s="431"/>
      <c r="I1107" s="431"/>
      <c r="J1107" s="431"/>
      <c r="K1107" s="431"/>
      <c r="L1107" s="432"/>
      <c r="M1107" s="466"/>
      <c r="N1107" s="218" t="s">
        <v>161</v>
      </c>
      <c r="O1107" s="218"/>
      <c r="P1107" s="218"/>
      <c r="Q1107" s="218"/>
      <c r="R1107" s="218"/>
      <c r="S1107" s="219"/>
      <c r="T1107" s="220"/>
      <c r="U1107" s="201"/>
    </row>
    <row r="1108" spans="3:22" ht="15" customHeight="1">
      <c r="C1108" s="201"/>
      <c r="D1108" s="431"/>
      <c r="E1108" s="431"/>
      <c r="F1108" s="431"/>
      <c r="G1108" s="431"/>
      <c r="H1108" s="431"/>
      <c r="I1108" s="431"/>
      <c r="J1108" s="431"/>
      <c r="K1108" s="431"/>
      <c r="L1108" s="432"/>
      <c r="M1108" s="466"/>
      <c r="N1108" s="53" t="s">
        <v>898</v>
      </c>
      <c r="O1108" s="53"/>
      <c r="P1108" s="53"/>
      <c r="Q1108" s="53"/>
      <c r="R1108" s="53"/>
      <c r="S1108" s="54"/>
      <c r="T1108" s="19"/>
      <c r="U1108" s="201"/>
    </row>
    <row r="1109" spans="3:22" ht="15" customHeight="1">
      <c r="C1109" s="201"/>
      <c r="D1109" s="284"/>
      <c r="M1109" s="466"/>
      <c r="N1109" s="53"/>
      <c r="O1109" s="53"/>
      <c r="P1109" s="53"/>
      <c r="Q1109" s="53"/>
      <c r="R1109" s="53"/>
      <c r="S1109" s="54"/>
      <c r="T1109" s="19"/>
      <c r="U1109" s="201"/>
    </row>
    <row r="1110" spans="3:22">
      <c r="C1110" s="201"/>
      <c r="D1110" s="285"/>
      <c r="M1110" s="466"/>
      <c r="N1110" s="53"/>
      <c r="O1110" s="53"/>
      <c r="P1110" s="53"/>
      <c r="Q1110" s="53"/>
      <c r="R1110" s="53"/>
      <c r="S1110" s="54"/>
      <c r="T1110" s="19"/>
      <c r="U1110" s="201"/>
    </row>
    <row r="1111" spans="3:22">
      <c r="D1111" s="255" t="s">
        <v>11</v>
      </c>
      <c r="M1111" s="466"/>
      <c r="N1111" s="298"/>
      <c r="O1111" s="389"/>
      <c r="P1111" s="389"/>
      <c r="Q1111" s="389"/>
      <c r="R1111" s="389"/>
      <c r="S1111" s="390"/>
      <c r="T1111" s="391"/>
      <c r="U1111" s="201"/>
    </row>
    <row r="1112" spans="3:22">
      <c r="D1112" s="256"/>
      <c r="M1112" s="466"/>
      <c r="N1112" s="282" t="s">
        <v>109</v>
      </c>
      <c r="O1112" s="282"/>
      <c r="P1112" s="282"/>
      <c r="Q1112" s="282"/>
      <c r="R1112" s="282"/>
      <c r="S1112" s="283"/>
      <c r="T1112" s="223"/>
      <c r="U1112" s="201"/>
    </row>
    <row r="1113" spans="3:22">
      <c r="C1113" s="201"/>
      <c r="D1113" s="324"/>
      <c r="M1113" s="466"/>
      <c r="N1113" s="221" t="s">
        <v>833</v>
      </c>
      <c r="O1113" s="221"/>
      <c r="P1113" s="221"/>
      <c r="Q1113" s="221"/>
      <c r="R1113" s="221"/>
      <c r="S1113" s="222"/>
      <c r="T1113" s="223"/>
      <c r="U1113" s="201"/>
    </row>
    <row r="1114" spans="3:22">
      <c r="C1114" s="201"/>
      <c r="D1114" s="256"/>
      <c r="M1114" s="466"/>
      <c r="N1114" s="221"/>
      <c r="O1114" s="221"/>
      <c r="P1114" s="221"/>
      <c r="Q1114" s="221"/>
      <c r="R1114" s="221"/>
      <c r="S1114" s="222"/>
      <c r="T1114" s="223"/>
      <c r="U1114" s="213"/>
    </row>
    <row r="1115" spans="3:22">
      <c r="C1115" s="201"/>
      <c r="D1115" s="256"/>
      <c r="M1115" s="466"/>
      <c r="N1115" s="473"/>
      <c r="O1115" s="473"/>
      <c r="P1115" s="473"/>
      <c r="Q1115" s="473"/>
      <c r="R1115" s="473"/>
      <c r="S1115" s="474"/>
      <c r="T1115" s="475"/>
      <c r="U1115" s="213"/>
    </row>
    <row r="1116" spans="3:22">
      <c r="C1116" s="201"/>
      <c r="D1116" s="256"/>
      <c r="M1116" s="466"/>
      <c r="N1116" s="274" t="s">
        <v>98</v>
      </c>
      <c r="O1116" s="274"/>
      <c r="P1116" s="274"/>
      <c r="Q1116" s="274"/>
      <c r="R1116" s="274"/>
      <c r="S1116" s="275"/>
      <c r="T1116" s="276"/>
      <c r="U1116" s="213"/>
    </row>
    <row r="1117" spans="3:22">
      <c r="C1117" s="201"/>
      <c r="D1117" s="256"/>
      <c r="M1117" s="466"/>
      <c r="N1117" s="373" t="s">
        <v>654</v>
      </c>
      <c r="O1117" s="373"/>
      <c r="P1117" s="373"/>
      <c r="Q1117" s="373"/>
      <c r="R1117" s="373"/>
      <c r="S1117" s="230"/>
      <c r="T1117" s="223"/>
      <c r="U1117" s="213"/>
    </row>
    <row r="1118" spans="3:22">
      <c r="C1118" s="201"/>
      <c r="D1118" s="256"/>
      <c r="M1118" s="466"/>
      <c r="N1118" s="373"/>
      <c r="O1118" s="373"/>
      <c r="P1118" s="373"/>
      <c r="Q1118" s="373"/>
      <c r="R1118" s="373"/>
      <c r="S1118" s="230"/>
      <c r="T1118" s="223"/>
      <c r="U1118" s="213"/>
    </row>
    <row r="1119" spans="3:22">
      <c r="C1119" s="201"/>
      <c r="D1119" s="256"/>
      <c r="M1119" s="476"/>
      <c r="N1119" s="477"/>
      <c r="O1119" s="477"/>
      <c r="P1119" s="477"/>
      <c r="Q1119" s="477"/>
      <c r="R1119" s="477"/>
      <c r="S1119" s="478"/>
      <c r="T1119" s="479"/>
      <c r="U1119" s="213"/>
      <c r="V1119" s="213"/>
    </row>
    <row r="1120" spans="3:22">
      <c r="C1120" s="201"/>
      <c r="N1120" s="213"/>
      <c r="O1120" s="213"/>
      <c r="P1120" s="213"/>
      <c r="Q1120" s="213"/>
      <c r="R1120" s="213"/>
      <c r="S1120" s="214"/>
      <c r="T1120" s="170"/>
    </row>
    <row r="1121" spans="3:21">
      <c r="C1121" s="201"/>
      <c r="D1121" s="258"/>
      <c r="E1121" s="258"/>
      <c r="F1121" s="258"/>
      <c r="G1121" s="258"/>
      <c r="H1121" s="258"/>
      <c r="I1121" s="258"/>
      <c r="J1121" s="258"/>
      <c r="K1121" s="258"/>
      <c r="L1121" s="258"/>
      <c r="M1121" s="258"/>
      <c r="N1121" s="258"/>
      <c r="O1121" s="258"/>
      <c r="P1121" s="258"/>
      <c r="Q1121" s="258"/>
      <c r="R1121" s="258"/>
      <c r="S1121" s="259"/>
      <c r="T1121" s="170"/>
    </row>
    <row r="1122" spans="3:21">
      <c r="C1122" s="201"/>
      <c r="D1122" s="256"/>
      <c r="M1122" s="476"/>
      <c r="N1122" s="477"/>
      <c r="O1122" s="477"/>
      <c r="P1122" s="477"/>
      <c r="Q1122" s="477"/>
      <c r="R1122" s="477"/>
      <c r="S1122" s="478"/>
      <c r="T1122" s="479"/>
      <c r="U1122" s="213"/>
    </row>
    <row r="1123" spans="3:21">
      <c r="C1123" s="201"/>
      <c r="D1123" s="210" t="s">
        <v>150</v>
      </c>
      <c r="M1123" s="466"/>
      <c r="N1123" s="212" t="s">
        <v>3</v>
      </c>
      <c r="O1123" s="213"/>
      <c r="P1123" s="213"/>
      <c r="Q1123" s="213"/>
      <c r="R1123" s="213"/>
      <c r="S1123" s="214"/>
      <c r="T1123" s="170"/>
      <c r="U1123" s="201"/>
    </row>
    <row r="1124" spans="3:21" ht="15" customHeight="1">
      <c r="C1124" s="201"/>
      <c r="D1124" s="261"/>
      <c r="M1124" s="466"/>
      <c r="N1124" s="213"/>
      <c r="O1124" s="213"/>
      <c r="P1124" s="213"/>
      <c r="Q1124" s="213"/>
      <c r="R1124" s="213"/>
      <c r="S1124" s="214"/>
      <c r="T1124" s="170"/>
      <c r="U1124" s="201"/>
    </row>
    <row r="1125" spans="3:21" ht="15" customHeight="1">
      <c r="C1125" s="201"/>
      <c r="D1125" s="245" t="s">
        <v>655</v>
      </c>
      <c r="E1125" s="245"/>
      <c r="F1125" s="245"/>
      <c r="G1125" s="245"/>
      <c r="H1125" s="245"/>
      <c r="I1125" s="245"/>
      <c r="J1125" s="245"/>
      <c r="K1125" s="245"/>
      <c r="L1125" s="246"/>
      <c r="M1125" s="466"/>
      <c r="N1125" s="218" t="s">
        <v>174</v>
      </c>
      <c r="O1125" s="398"/>
      <c r="P1125" s="398"/>
      <c r="Q1125" s="398"/>
      <c r="R1125" s="398"/>
      <c r="S1125" s="399"/>
      <c r="T1125" s="400"/>
      <c r="U1125" s="201"/>
    </row>
    <row r="1126" spans="3:21" ht="15" customHeight="1">
      <c r="C1126" s="201"/>
      <c r="D1126" s="245"/>
      <c r="E1126" s="245"/>
      <c r="F1126" s="245"/>
      <c r="G1126" s="245"/>
      <c r="H1126" s="245"/>
      <c r="I1126" s="245"/>
      <c r="J1126" s="245"/>
      <c r="K1126" s="245"/>
      <c r="L1126" s="246"/>
      <c r="M1126" s="466"/>
      <c r="N1126" s="221" t="s">
        <v>858</v>
      </c>
      <c r="O1126" s="221"/>
      <c r="P1126" s="221"/>
      <c r="Q1126" s="221"/>
      <c r="R1126" s="221"/>
      <c r="S1126" s="222"/>
      <c r="T1126" s="223"/>
      <c r="U1126" s="201"/>
    </row>
    <row r="1127" spans="3:21">
      <c r="C1127" s="201"/>
      <c r="D1127" s="284"/>
      <c r="M1127" s="466"/>
      <c r="N1127" s="221"/>
      <c r="O1127" s="221"/>
      <c r="P1127" s="221"/>
      <c r="Q1127" s="221"/>
      <c r="R1127" s="221"/>
      <c r="S1127" s="222"/>
      <c r="T1127" s="223"/>
      <c r="U1127" s="201"/>
    </row>
    <row r="1128" spans="3:21" ht="15" customHeight="1">
      <c r="C1128" s="201"/>
      <c r="D1128" s="285"/>
      <c r="M1128" s="466"/>
      <c r="N1128" s="221" t="s">
        <v>657</v>
      </c>
      <c r="O1128" s="221"/>
      <c r="P1128" s="221"/>
      <c r="Q1128" s="221"/>
      <c r="R1128" s="221"/>
      <c r="S1128" s="222"/>
      <c r="T1128" s="223"/>
      <c r="U1128" s="201"/>
    </row>
    <row r="1129" spans="3:21">
      <c r="M1129" s="466"/>
      <c r="N1129" s="221"/>
      <c r="O1129" s="221"/>
      <c r="P1129" s="221"/>
      <c r="Q1129" s="221"/>
      <c r="R1129" s="221"/>
      <c r="S1129" s="222"/>
      <c r="T1129" s="223"/>
      <c r="U1129" s="201"/>
    </row>
    <row r="1130" spans="3:21" ht="15" customHeight="1">
      <c r="D1130" s="480" t="s">
        <v>656</v>
      </c>
      <c r="E1130" s="480"/>
      <c r="F1130" s="480"/>
      <c r="G1130" s="480"/>
      <c r="H1130" s="480"/>
      <c r="I1130" s="480"/>
      <c r="J1130" s="480"/>
      <c r="K1130" s="480"/>
      <c r="L1130" s="222"/>
      <c r="M1130" s="466"/>
      <c r="N1130" s="221"/>
      <c r="O1130" s="221"/>
      <c r="P1130" s="221"/>
      <c r="Q1130" s="221"/>
      <c r="R1130" s="221"/>
      <c r="S1130" s="222"/>
      <c r="T1130" s="223"/>
      <c r="U1130" s="201"/>
    </row>
    <row r="1131" spans="3:21">
      <c r="C1131" s="201"/>
      <c r="D1131" s="480"/>
      <c r="E1131" s="480"/>
      <c r="F1131" s="480"/>
      <c r="G1131" s="480"/>
      <c r="H1131" s="480"/>
      <c r="I1131" s="480"/>
      <c r="J1131" s="480"/>
      <c r="K1131" s="480"/>
      <c r="L1131" s="222"/>
      <c r="M1131" s="466"/>
      <c r="N1131" s="221"/>
      <c r="O1131" s="221"/>
      <c r="P1131" s="221"/>
      <c r="Q1131" s="221"/>
      <c r="R1131" s="221"/>
      <c r="S1131" s="222"/>
      <c r="T1131" s="223"/>
      <c r="U1131" s="201"/>
    </row>
    <row r="1132" spans="3:21">
      <c r="C1132" s="201"/>
      <c r="D1132" s="480"/>
      <c r="E1132" s="480"/>
      <c r="F1132" s="480"/>
      <c r="G1132" s="480"/>
      <c r="H1132" s="480"/>
      <c r="I1132" s="480"/>
      <c r="J1132" s="480"/>
      <c r="K1132" s="480"/>
      <c r="L1132" s="222"/>
      <c r="M1132" s="466"/>
      <c r="N1132" s="282" t="s">
        <v>177</v>
      </c>
      <c r="O1132" s="282"/>
      <c r="P1132" s="282"/>
      <c r="Q1132" s="282"/>
      <c r="R1132" s="282"/>
      <c r="S1132" s="283"/>
      <c r="T1132" s="223"/>
      <c r="U1132" s="213"/>
    </row>
    <row r="1133" spans="3:21" ht="15" customHeight="1">
      <c r="C1133" s="201"/>
      <c r="D1133" s="256"/>
      <c r="M1133" s="466"/>
      <c r="N1133" s="221" t="s">
        <v>182</v>
      </c>
      <c r="O1133" s="221"/>
      <c r="P1133" s="221"/>
      <c r="Q1133" s="221"/>
      <c r="R1133" s="221"/>
      <c r="S1133" s="222"/>
      <c r="T1133" s="223"/>
      <c r="U1133" s="213"/>
    </row>
    <row r="1134" spans="3:21">
      <c r="C1134" s="201"/>
      <c r="D1134" s="256"/>
      <c r="M1134" s="466"/>
      <c r="N1134" s="221"/>
      <c r="O1134" s="221"/>
      <c r="P1134" s="221"/>
      <c r="Q1134" s="221"/>
      <c r="R1134" s="221"/>
      <c r="S1134" s="222"/>
      <c r="T1134" s="223"/>
      <c r="U1134" s="213"/>
    </row>
    <row r="1135" spans="3:21">
      <c r="C1135" s="201"/>
      <c r="D1135" s="256"/>
      <c r="M1135" s="466"/>
      <c r="N1135" s="221"/>
      <c r="O1135" s="221"/>
      <c r="P1135" s="221"/>
      <c r="Q1135" s="221"/>
      <c r="R1135" s="221"/>
      <c r="S1135" s="222"/>
      <c r="T1135" s="223"/>
      <c r="U1135" s="213"/>
    </row>
    <row r="1136" spans="3:21">
      <c r="C1136" s="201"/>
      <c r="D1136" s="256"/>
      <c r="M1136" s="476"/>
      <c r="N1136" s="477"/>
      <c r="O1136" s="477"/>
      <c r="P1136" s="477"/>
      <c r="Q1136" s="477"/>
      <c r="R1136" s="477"/>
      <c r="S1136" s="478"/>
      <c r="T1136" s="479"/>
      <c r="U1136" s="213"/>
    </row>
    <row r="1137" spans="3:21">
      <c r="C1137" s="201"/>
      <c r="N1137" s="213"/>
      <c r="O1137" s="213"/>
      <c r="P1137" s="213"/>
      <c r="Q1137" s="213"/>
      <c r="R1137" s="213"/>
      <c r="S1137" s="214"/>
      <c r="T1137" s="170"/>
    </row>
    <row r="1138" spans="3:21">
      <c r="C1138" s="201"/>
      <c r="D1138" s="258"/>
      <c r="E1138" s="258"/>
      <c r="F1138" s="258"/>
      <c r="G1138" s="258"/>
      <c r="H1138" s="258"/>
      <c r="I1138" s="258"/>
      <c r="J1138" s="258"/>
      <c r="K1138" s="258"/>
      <c r="L1138" s="258"/>
      <c r="M1138" s="258"/>
      <c r="N1138" s="258"/>
      <c r="O1138" s="258"/>
      <c r="P1138" s="258"/>
      <c r="Q1138" s="258"/>
      <c r="R1138" s="258"/>
      <c r="S1138" s="259"/>
      <c r="T1138" s="170"/>
    </row>
    <row r="1139" spans="3:21">
      <c r="C1139" s="201"/>
      <c r="D1139" s="256"/>
      <c r="M1139" s="476"/>
      <c r="N1139" s="477"/>
      <c r="O1139" s="477"/>
      <c r="P1139" s="477"/>
      <c r="Q1139" s="477"/>
      <c r="R1139" s="477"/>
      <c r="S1139" s="478"/>
      <c r="T1139" s="479"/>
      <c r="U1139" s="213"/>
    </row>
    <row r="1140" spans="3:21">
      <c r="C1140" s="201"/>
      <c r="D1140" s="210" t="s">
        <v>151</v>
      </c>
      <c r="M1140" s="466"/>
      <c r="N1140" s="481" t="s">
        <v>3</v>
      </c>
      <c r="O1140" s="477"/>
      <c r="P1140" s="477"/>
      <c r="Q1140" s="477"/>
      <c r="R1140" s="477"/>
      <c r="S1140" s="478"/>
      <c r="T1140" s="479"/>
      <c r="U1140" s="213"/>
    </row>
    <row r="1141" spans="3:21">
      <c r="C1141" s="201"/>
      <c r="D1141" s="256"/>
      <c r="M1141" s="466"/>
      <c r="N1141" s="477"/>
      <c r="O1141" s="477"/>
      <c r="P1141" s="477"/>
      <c r="Q1141" s="477"/>
      <c r="R1141" s="477"/>
      <c r="S1141" s="478"/>
      <c r="T1141" s="479"/>
      <c r="U1141" s="213"/>
    </row>
    <row r="1142" spans="3:21">
      <c r="C1142" s="201"/>
      <c r="D1142" s="287" t="s">
        <v>78</v>
      </c>
      <c r="M1142" s="466"/>
      <c r="N1142" s="274" t="s">
        <v>94</v>
      </c>
      <c r="O1142" s="274"/>
      <c r="P1142" s="274"/>
      <c r="Q1142" s="274"/>
      <c r="R1142" s="274"/>
      <c r="S1142" s="275"/>
      <c r="T1142" s="276"/>
      <c r="U1142" s="213"/>
    </row>
    <row r="1143" spans="3:21">
      <c r="C1143" s="201"/>
      <c r="D1143" s="256"/>
      <c r="M1143" s="466"/>
      <c r="N1143" s="221" t="s">
        <v>658</v>
      </c>
      <c r="O1143" s="221"/>
      <c r="P1143" s="221"/>
      <c r="Q1143" s="221"/>
      <c r="R1143" s="221"/>
      <c r="S1143" s="222"/>
      <c r="T1143" s="223"/>
      <c r="U1143" s="213"/>
    </row>
    <row r="1144" spans="3:21">
      <c r="C1144" s="201"/>
      <c r="D1144" s="256"/>
      <c r="M1144" s="466"/>
      <c r="N1144" s="221"/>
      <c r="O1144" s="221"/>
      <c r="P1144" s="221"/>
      <c r="Q1144" s="221"/>
      <c r="R1144" s="221"/>
      <c r="S1144" s="222"/>
      <c r="T1144" s="223"/>
      <c r="U1144" s="213"/>
    </row>
    <row r="1145" spans="3:21">
      <c r="C1145" s="201"/>
      <c r="D1145" s="256"/>
      <c r="M1145" s="466"/>
      <c r="N1145" s="340"/>
      <c r="O1145" s="340"/>
      <c r="P1145" s="340"/>
      <c r="Q1145" s="340"/>
      <c r="R1145" s="340"/>
      <c r="S1145" s="341"/>
      <c r="T1145" s="253"/>
      <c r="U1145" s="213"/>
    </row>
    <row r="1146" spans="3:21">
      <c r="C1146" s="201"/>
      <c r="D1146" s="287" t="s">
        <v>79</v>
      </c>
      <c r="M1146" s="466"/>
      <c r="N1146" s="274" t="s">
        <v>177</v>
      </c>
      <c r="O1146" s="274"/>
      <c r="P1146" s="274"/>
      <c r="Q1146" s="274"/>
      <c r="R1146" s="274"/>
      <c r="S1146" s="275"/>
      <c r="T1146" s="276"/>
      <c r="U1146" s="213"/>
    </row>
    <row r="1147" spans="3:21" ht="15" customHeight="1">
      <c r="C1147" s="201"/>
      <c r="D1147" s="256"/>
      <c r="M1147" s="466"/>
      <c r="N1147" s="221" t="s">
        <v>659</v>
      </c>
      <c r="O1147" s="221"/>
      <c r="P1147" s="221"/>
      <c r="Q1147" s="221"/>
      <c r="R1147" s="221"/>
      <c r="S1147" s="222"/>
      <c r="T1147" s="223"/>
      <c r="U1147" s="213"/>
    </row>
    <row r="1148" spans="3:21">
      <c r="C1148" s="201"/>
      <c r="D1148" s="256"/>
      <c r="M1148" s="466"/>
      <c r="N1148" s="221"/>
      <c r="O1148" s="221"/>
      <c r="P1148" s="221"/>
      <c r="Q1148" s="221"/>
      <c r="R1148" s="221"/>
      <c r="S1148" s="222"/>
      <c r="T1148" s="223"/>
      <c r="U1148" s="213"/>
    </row>
    <row r="1149" spans="3:21">
      <c r="C1149" s="201"/>
      <c r="D1149" s="256"/>
      <c r="M1149" s="466"/>
      <c r="N1149" s="221"/>
      <c r="O1149" s="221"/>
      <c r="P1149" s="221"/>
      <c r="Q1149" s="221"/>
      <c r="R1149" s="221"/>
      <c r="S1149" s="222"/>
      <c r="T1149" s="223"/>
      <c r="U1149" s="213"/>
    </row>
    <row r="1150" spans="3:21">
      <c r="C1150" s="201"/>
      <c r="D1150" s="256"/>
      <c r="M1150" s="466"/>
      <c r="N1150" s="221"/>
      <c r="O1150" s="221"/>
      <c r="P1150" s="221"/>
      <c r="Q1150" s="221"/>
      <c r="R1150" s="221"/>
      <c r="S1150" s="222"/>
      <c r="T1150" s="223"/>
      <c r="U1150" s="213"/>
    </row>
    <row r="1151" spans="3:21" ht="15" customHeight="1">
      <c r="C1151" s="201"/>
      <c r="D1151" s="256"/>
      <c r="M1151" s="466"/>
      <c r="N1151" s="221" t="s">
        <v>834</v>
      </c>
      <c r="O1151" s="221"/>
      <c r="P1151" s="221"/>
      <c r="Q1151" s="221"/>
      <c r="R1151" s="221"/>
      <c r="S1151" s="222"/>
      <c r="T1151" s="223"/>
      <c r="U1151" s="213"/>
    </row>
    <row r="1152" spans="3:21">
      <c r="C1152" s="201"/>
      <c r="D1152" s="374" t="s">
        <v>861</v>
      </c>
      <c r="M1152" s="466"/>
      <c r="N1152" s="221"/>
      <c r="O1152" s="221"/>
      <c r="P1152" s="221"/>
      <c r="Q1152" s="221"/>
      <c r="R1152" s="221"/>
      <c r="S1152" s="222"/>
      <c r="T1152" s="223"/>
      <c r="U1152" s="213"/>
    </row>
    <row r="1153" spans="3:21">
      <c r="C1153" s="201"/>
      <c r="D1153" s="256"/>
      <c r="M1153" s="466"/>
      <c r="N1153" s="221"/>
      <c r="O1153" s="221"/>
      <c r="P1153" s="221"/>
      <c r="Q1153" s="221"/>
      <c r="R1153" s="221"/>
      <c r="S1153" s="222"/>
      <c r="T1153" s="223"/>
      <c r="U1153" s="213"/>
    </row>
    <row r="1154" spans="3:21">
      <c r="C1154" s="201"/>
      <c r="D1154" s="256"/>
      <c r="M1154" s="466"/>
      <c r="N1154" s="221"/>
      <c r="O1154" s="221"/>
      <c r="P1154" s="221"/>
      <c r="Q1154" s="221"/>
      <c r="R1154" s="221"/>
      <c r="S1154" s="222"/>
      <c r="T1154" s="223"/>
      <c r="U1154" s="213"/>
    </row>
    <row r="1155" spans="3:21">
      <c r="C1155" s="201"/>
      <c r="D1155" s="256"/>
      <c r="M1155" s="466"/>
      <c r="N1155" s="221"/>
      <c r="O1155" s="221"/>
      <c r="P1155" s="221"/>
      <c r="Q1155" s="221"/>
      <c r="R1155" s="221"/>
      <c r="S1155" s="222"/>
      <c r="T1155" s="223"/>
      <c r="U1155" s="213"/>
    </row>
    <row r="1156" spans="3:21">
      <c r="C1156" s="201"/>
      <c r="D1156" s="256"/>
      <c r="M1156" s="466"/>
      <c r="N1156" s="274" t="s">
        <v>109</v>
      </c>
      <c r="O1156" s="274"/>
      <c r="P1156" s="274"/>
      <c r="Q1156" s="274"/>
      <c r="R1156" s="274"/>
      <c r="S1156" s="275"/>
      <c r="T1156" s="276"/>
      <c r="U1156" s="213"/>
    </row>
    <row r="1157" spans="3:21">
      <c r="C1157" s="201"/>
      <c r="D1157" s="256"/>
      <c r="M1157" s="466"/>
      <c r="N1157" s="221" t="s">
        <v>660</v>
      </c>
      <c r="O1157" s="221"/>
      <c r="P1157" s="221"/>
      <c r="Q1157" s="221"/>
      <c r="R1157" s="221"/>
      <c r="S1157" s="222"/>
      <c r="T1157" s="223"/>
      <c r="U1157" s="213"/>
    </row>
    <row r="1158" spans="3:21">
      <c r="C1158" s="201"/>
      <c r="M1158" s="466"/>
      <c r="N1158" s="221"/>
      <c r="O1158" s="221"/>
      <c r="P1158" s="221"/>
      <c r="Q1158" s="221"/>
      <c r="R1158" s="221"/>
      <c r="S1158" s="222"/>
      <c r="T1158" s="223"/>
      <c r="U1158" s="213"/>
    </row>
    <row r="1159" spans="3:21">
      <c r="C1159" s="201"/>
      <c r="M1159" s="466"/>
      <c r="N1159" s="354"/>
      <c r="O1159" s="354"/>
      <c r="P1159" s="354"/>
      <c r="Q1159" s="354"/>
      <c r="R1159" s="354"/>
      <c r="S1159" s="355"/>
      <c r="T1159" s="223"/>
      <c r="U1159" s="213"/>
    </row>
    <row r="1160" spans="3:21">
      <c r="C1160" s="201"/>
      <c r="M1160" s="466"/>
      <c r="N1160" s="282" t="s">
        <v>932</v>
      </c>
      <c r="O1160" s="282"/>
      <c r="P1160" s="282"/>
      <c r="Q1160" s="282"/>
      <c r="R1160" s="282"/>
      <c r="S1160" s="283"/>
      <c r="T1160" s="223"/>
      <c r="U1160" s="213"/>
    </row>
    <row r="1161" spans="3:21" ht="15" customHeight="1">
      <c r="C1161" s="201"/>
      <c r="D1161" s="480" t="s">
        <v>862</v>
      </c>
      <c r="E1161" s="480"/>
      <c r="F1161" s="480"/>
      <c r="G1161" s="480"/>
      <c r="H1161" s="480"/>
      <c r="I1161" s="480"/>
      <c r="J1161" s="480"/>
      <c r="K1161" s="480"/>
      <c r="L1161" s="222"/>
      <c r="M1161" s="466"/>
      <c r="N1161" s="221" t="s">
        <v>661</v>
      </c>
      <c r="O1161" s="221"/>
      <c r="P1161" s="221"/>
      <c r="Q1161" s="221"/>
      <c r="R1161" s="221"/>
      <c r="S1161" s="222"/>
      <c r="T1161" s="223"/>
      <c r="U1161" s="213"/>
    </row>
    <row r="1162" spans="3:21">
      <c r="C1162" s="201"/>
      <c r="D1162" s="480"/>
      <c r="E1162" s="480"/>
      <c r="F1162" s="480"/>
      <c r="G1162" s="480"/>
      <c r="H1162" s="480"/>
      <c r="I1162" s="480"/>
      <c r="J1162" s="480"/>
      <c r="K1162" s="480"/>
      <c r="L1162" s="222"/>
      <c r="M1162" s="466"/>
      <c r="N1162" s="221"/>
      <c r="O1162" s="221"/>
      <c r="P1162" s="221"/>
      <c r="Q1162" s="221"/>
      <c r="R1162" s="221"/>
      <c r="S1162" s="222"/>
      <c r="T1162" s="223"/>
      <c r="U1162" s="213"/>
    </row>
    <row r="1163" spans="3:21">
      <c r="C1163" s="201"/>
      <c r="D1163" s="480"/>
      <c r="E1163" s="480"/>
      <c r="F1163" s="480"/>
      <c r="G1163" s="480"/>
      <c r="H1163" s="480"/>
      <c r="I1163" s="480"/>
      <c r="J1163" s="480"/>
      <c r="K1163" s="480"/>
      <c r="L1163" s="222"/>
      <c r="M1163" s="466"/>
      <c r="N1163" s="221"/>
      <c r="O1163" s="221"/>
      <c r="P1163" s="221"/>
      <c r="Q1163" s="221"/>
      <c r="R1163" s="221"/>
      <c r="S1163" s="222"/>
      <c r="T1163" s="223"/>
      <c r="U1163" s="213"/>
    </row>
    <row r="1164" spans="3:21">
      <c r="C1164" s="201"/>
      <c r="M1164" s="466"/>
      <c r="N1164" s="221"/>
      <c r="O1164" s="221"/>
      <c r="P1164" s="221"/>
      <c r="Q1164" s="221"/>
      <c r="R1164" s="221"/>
      <c r="S1164" s="222"/>
      <c r="T1164" s="223"/>
      <c r="U1164" s="213"/>
    </row>
    <row r="1165" spans="3:21">
      <c r="C1165" s="201"/>
      <c r="M1165" s="466"/>
      <c r="N1165" s="274" t="s">
        <v>545</v>
      </c>
      <c r="O1165" s="274"/>
      <c r="P1165" s="274"/>
      <c r="Q1165" s="274"/>
      <c r="R1165" s="274"/>
      <c r="S1165" s="275"/>
      <c r="T1165" s="276"/>
      <c r="U1165" s="213"/>
    </row>
    <row r="1166" spans="3:21">
      <c r="C1166" s="201"/>
      <c r="M1166" s="466"/>
      <c r="N1166" s="221" t="s">
        <v>835</v>
      </c>
      <c r="O1166" s="221"/>
      <c r="P1166" s="221"/>
      <c r="Q1166" s="221"/>
      <c r="R1166" s="221"/>
      <c r="S1166" s="222"/>
      <c r="T1166" s="223"/>
      <c r="U1166" s="213"/>
    </row>
    <row r="1167" spans="3:21">
      <c r="C1167" s="201"/>
      <c r="M1167" s="466"/>
      <c r="N1167" s="221"/>
      <c r="O1167" s="221"/>
      <c r="P1167" s="221"/>
      <c r="Q1167" s="221"/>
      <c r="R1167" s="221"/>
      <c r="S1167" s="222"/>
      <c r="T1167" s="223"/>
      <c r="U1167" s="213"/>
    </row>
    <row r="1168" spans="3:21">
      <c r="C1168" s="201"/>
      <c r="M1168" s="466"/>
      <c r="N1168" s="221"/>
      <c r="O1168" s="221"/>
      <c r="P1168" s="221"/>
      <c r="Q1168" s="221"/>
      <c r="R1168" s="221"/>
      <c r="S1168" s="222"/>
      <c r="T1168" s="223"/>
      <c r="U1168" s="213"/>
    </row>
    <row r="1169" spans="3:21">
      <c r="C1169" s="201"/>
      <c r="M1169" s="466"/>
      <c r="N1169" s="221"/>
      <c r="O1169" s="221"/>
      <c r="P1169" s="221"/>
      <c r="Q1169" s="221"/>
      <c r="R1169" s="221"/>
      <c r="S1169" s="222"/>
      <c r="T1169" s="223"/>
      <c r="U1169" s="213"/>
    </row>
    <row r="1170" spans="3:21">
      <c r="C1170" s="201"/>
      <c r="D1170" s="256"/>
      <c r="M1170" s="466"/>
      <c r="N1170" s="221"/>
      <c r="O1170" s="221"/>
      <c r="P1170" s="221"/>
      <c r="Q1170" s="221"/>
      <c r="R1170" s="221"/>
      <c r="S1170" s="222"/>
      <c r="T1170" s="223"/>
      <c r="U1170" s="213"/>
    </row>
    <row r="1171" spans="3:21">
      <c r="C1171" s="201"/>
      <c r="D1171" s="256"/>
      <c r="N1171" s="213"/>
      <c r="O1171" s="477"/>
      <c r="P1171" s="477"/>
      <c r="Q1171" s="477"/>
      <c r="R1171" s="477"/>
      <c r="S1171" s="478"/>
      <c r="T1171" s="479"/>
      <c r="U1171" s="213"/>
    </row>
    <row r="1172" spans="3:21">
      <c r="C1172" s="201"/>
      <c r="N1172" s="213"/>
      <c r="O1172" s="213"/>
      <c r="P1172" s="213"/>
      <c r="Q1172" s="213"/>
      <c r="R1172" s="213"/>
      <c r="S1172" s="214"/>
      <c r="T1172" s="170"/>
      <c r="U1172" s="201"/>
    </row>
    <row r="1173" spans="3:21">
      <c r="C1173" s="201"/>
      <c r="D1173" s="258"/>
      <c r="E1173" s="258"/>
      <c r="F1173" s="258"/>
      <c r="G1173" s="258"/>
      <c r="H1173" s="258"/>
      <c r="I1173" s="258"/>
      <c r="J1173" s="258"/>
      <c r="K1173" s="258"/>
      <c r="L1173" s="258"/>
      <c r="M1173" s="258"/>
      <c r="N1173" s="258"/>
      <c r="O1173" s="258"/>
      <c r="P1173" s="258"/>
      <c r="Q1173" s="258"/>
      <c r="R1173" s="258"/>
      <c r="S1173" s="259"/>
      <c r="T1173" s="170"/>
      <c r="U1173" s="201"/>
    </row>
    <row r="1174" spans="3:21">
      <c r="C1174" s="201"/>
      <c r="D1174" s="482"/>
      <c r="M1174" s="208"/>
      <c r="N1174" s="213"/>
      <c r="O1174" s="213"/>
      <c r="P1174" s="213"/>
      <c r="Q1174" s="213"/>
      <c r="R1174" s="213"/>
      <c r="S1174" s="214"/>
      <c r="T1174" s="170"/>
    </row>
    <row r="1175" spans="3:21" ht="15" customHeight="1">
      <c r="C1175" s="201"/>
      <c r="D1175" s="210" t="s">
        <v>152</v>
      </c>
      <c r="M1175" s="466"/>
      <c r="N1175" s="212" t="s">
        <v>3</v>
      </c>
      <c r="O1175" s="213"/>
      <c r="P1175" s="213"/>
      <c r="Q1175" s="213"/>
      <c r="R1175" s="213"/>
      <c r="S1175" s="214"/>
      <c r="T1175" s="170"/>
    </row>
    <row r="1176" spans="3:21" ht="15" customHeight="1">
      <c r="C1176" s="201"/>
      <c r="D1176" s="261"/>
      <c r="M1176" s="466"/>
      <c r="N1176" s="213"/>
      <c r="O1176" s="213"/>
      <c r="P1176" s="213"/>
      <c r="Q1176" s="213"/>
      <c r="R1176" s="213"/>
      <c r="S1176" s="214"/>
      <c r="T1176" s="170"/>
    </row>
    <row r="1177" spans="3:21" ht="15" customHeight="1">
      <c r="C1177" s="201"/>
      <c r="D1177" s="480" t="s">
        <v>662</v>
      </c>
      <c r="E1177" s="480"/>
      <c r="F1177" s="480"/>
      <c r="G1177" s="480"/>
      <c r="H1177" s="480"/>
      <c r="I1177" s="480"/>
      <c r="J1177" s="480"/>
      <c r="K1177" s="480"/>
      <c r="L1177" s="222"/>
      <c r="M1177" s="466"/>
      <c r="N1177" s="218" t="s">
        <v>94</v>
      </c>
      <c r="O1177" s="398"/>
      <c r="P1177" s="398"/>
      <c r="Q1177" s="398"/>
      <c r="R1177" s="398"/>
      <c r="S1177" s="399"/>
      <c r="T1177" s="400"/>
      <c r="U1177" s="201"/>
    </row>
    <row r="1178" spans="3:21" ht="15" customHeight="1">
      <c r="C1178" s="201"/>
      <c r="D1178" s="480"/>
      <c r="E1178" s="480"/>
      <c r="F1178" s="480"/>
      <c r="G1178" s="480"/>
      <c r="H1178" s="480"/>
      <c r="I1178" s="480"/>
      <c r="J1178" s="480"/>
      <c r="K1178" s="480"/>
      <c r="L1178" s="222"/>
      <c r="M1178" s="466"/>
      <c r="N1178" s="247" t="s">
        <v>663</v>
      </c>
      <c r="O1178" s="247"/>
      <c r="P1178" s="247"/>
      <c r="Q1178" s="247"/>
      <c r="R1178" s="247"/>
      <c r="S1178" s="248"/>
      <c r="T1178" s="220"/>
      <c r="U1178" s="201"/>
    </row>
    <row r="1179" spans="3:21" ht="15" customHeight="1">
      <c r="C1179" s="201"/>
      <c r="D1179" s="480"/>
      <c r="E1179" s="480"/>
      <c r="F1179" s="480"/>
      <c r="G1179" s="480"/>
      <c r="H1179" s="480"/>
      <c r="I1179" s="480"/>
      <c r="J1179" s="480"/>
      <c r="K1179" s="480"/>
      <c r="L1179" s="222"/>
      <c r="M1179" s="466"/>
      <c r="N1179" s="249"/>
      <c r="O1179" s="249"/>
      <c r="P1179" s="249"/>
      <c r="Q1179" s="249"/>
      <c r="R1179" s="249"/>
      <c r="S1179" s="250"/>
      <c r="T1179" s="242"/>
      <c r="U1179" s="201"/>
    </row>
    <row r="1180" spans="3:21">
      <c r="C1180" s="201"/>
      <c r="D1180" s="480"/>
      <c r="E1180" s="480"/>
      <c r="F1180" s="480"/>
      <c r="G1180" s="480"/>
      <c r="H1180" s="480"/>
      <c r="I1180" s="480"/>
      <c r="J1180" s="480"/>
      <c r="K1180" s="480"/>
      <c r="L1180" s="222"/>
      <c r="M1180" s="466"/>
      <c r="N1180" s="282" t="s">
        <v>183</v>
      </c>
      <c r="O1180" s="282"/>
      <c r="P1180" s="282"/>
      <c r="Q1180" s="282"/>
      <c r="R1180" s="282"/>
      <c r="S1180" s="283"/>
      <c r="T1180" s="223"/>
      <c r="U1180" s="201"/>
    </row>
    <row r="1181" spans="3:21">
      <c r="C1181" s="201"/>
      <c r="M1181" s="466"/>
      <c r="N1181" s="221" t="s">
        <v>857</v>
      </c>
      <c r="O1181" s="221"/>
      <c r="P1181" s="221"/>
      <c r="Q1181" s="221"/>
      <c r="R1181" s="221"/>
      <c r="S1181" s="222"/>
      <c r="T1181" s="223"/>
      <c r="U1181" s="201"/>
    </row>
    <row r="1182" spans="3:21">
      <c r="C1182" s="201"/>
      <c r="D1182" s="256"/>
      <c r="M1182" s="466"/>
      <c r="N1182" s="221" t="s">
        <v>664</v>
      </c>
      <c r="O1182" s="221"/>
      <c r="P1182" s="221"/>
      <c r="Q1182" s="221"/>
      <c r="R1182" s="221"/>
      <c r="S1182" s="222"/>
      <c r="T1182" s="223"/>
      <c r="U1182" s="213"/>
    </row>
    <row r="1183" spans="3:21" ht="15" customHeight="1">
      <c r="C1183" s="201"/>
      <c r="D1183" s="376"/>
      <c r="E1183" s="376"/>
      <c r="F1183" s="376"/>
      <c r="G1183" s="376"/>
      <c r="H1183" s="376"/>
      <c r="I1183" s="376"/>
      <c r="J1183" s="376"/>
      <c r="K1183" s="376"/>
      <c r="L1183" s="377"/>
      <c r="M1183" s="466"/>
      <c r="N1183" s="221"/>
      <c r="O1183" s="221"/>
      <c r="P1183" s="221"/>
      <c r="Q1183" s="221"/>
      <c r="R1183" s="221"/>
      <c r="S1183" s="222"/>
      <c r="T1183" s="223"/>
      <c r="U1183" s="213"/>
    </row>
    <row r="1184" spans="3:21">
      <c r="C1184" s="213"/>
      <c r="D1184" s="378" t="s">
        <v>80</v>
      </c>
      <c r="E1184" s="378"/>
      <c r="F1184" s="378"/>
      <c r="G1184" s="378"/>
      <c r="H1184" s="378"/>
      <c r="I1184" s="378"/>
      <c r="J1184" s="378"/>
      <c r="K1184" s="378"/>
      <c r="L1184" s="379"/>
      <c r="M1184" s="466"/>
      <c r="N1184" s="263"/>
      <c r="O1184" s="389"/>
      <c r="P1184" s="389"/>
      <c r="Q1184" s="389"/>
      <c r="R1184" s="389"/>
      <c r="S1184" s="390"/>
      <c r="T1184" s="391"/>
    </row>
    <row r="1185" spans="3:21">
      <c r="D1185" s="378"/>
      <c r="E1185" s="378"/>
      <c r="F1185" s="378"/>
      <c r="G1185" s="378"/>
      <c r="H1185" s="378"/>
      <c r="I1185" s="378"/>
      <c r="J1185" s="378"/>
      <c r="K1185" s="378"/>
      <c r="L1185" s="379"/>
      <c r="M1185" s="466"/>
      <c r="N1185" s="213"/>
      <c r="O1185" s="213"/>
      <c r="P1185" s="213"/>
      <c r="Q1185" s="213"/>
      <c r="R1185" s="213"/>
      <c r="S1185" s="214"/>
      <c r="T1185" s="170"/>
    </row>
    <row r="1186" spans="3:21">
      <c r="D1186" s="483"/>
      <c r="E1186" s="483"/>
      <c r="F1186" s="483"/>
      <c r="G1186" s="483"/>
      <c r="H1186" s="483"/>
      <c r="I1186" s="483"/>
      <c r="J1186" s="483"/>
      <c r="K1186" s="483"/>
      <c r="L1186" s="484"/>
      <c r="M1186" s="466"/>
      <c r="N1186" s="213"/>
      <c r="O1186" s="213"/>
      <c r="P1186" s="213"/>
      <c r="Q1186" s="213"/>
      <c r="R1186" s="213"/>
      <c r="S1186" s="214"/>
      <c r="T1186" s="170"/>
    </row>
    <row r="1187" spans="3:21">
      <c r="C1187" s="201"/>
      <c r="M1187" s="466"/>
      <c r="N1187" s="213"/>
      <c r="O1187" s="213"/>
      <c r="P1187" s="213"/>
      <c r="Q1187" s="213"/>
      <c r="R1187" s="213"/>
      <c r="S1187" s="214"/>
      <c r="T1187" s="170"/>
    </row>
    <row r="1188" spans="3:21" ht="15" customHeight="1">
      <c r="C1188" s="201"/>
      <c r="D1188" s="370"/>
      <c r="M1188" s="466"/>
      <c r="N1188" s="213"/>
      <c r="O1188" s="213"/>
      <c r="P1188" s="213"/>
      <c r="Q1188" s="213"/>
      <c r="R1188" s="213"/>
      <c r="S1188" s="214"/>
      <c r="T1188" s="170"/>
    </row>
    <row r="1189" spans="3:21" ht="15" customHeight="1">
      <c r="C1189" s="201"/>
      <c r="M1189" s="208"/>
      <c r="N1189" s="213"/>
      <c r="O1189" s="213"/>
      <c r="P1189" s="213"/>
      <c r="Q1189" s="213"/>
      <c r="R1189" s="213"/>
      <c r="S1189" s="214"/>
      <c r="T1189" s="170"/>
      <c r="U1189" s="201"/>
    </row>
    <row r="1190" spans="3:21">
      <c r="C1190" s="201"/>
      <c r="N1190" s="213"/>
      <c r="O1190" s="213"/>
      <c r="P1190" s="213"/>
      <c r="Q1190" s="213"/>
      <c r="R1190" s="213"/>
      <c r="S1190" s="214"/>
      <c r="T1190" s="170"/>
      <c r="U1190" s="201"/>
    </row>
    <row r="1191" spans="3:21">
      <c r="C1191" s="201"/>
      <c r="D1191" s="258"/>
      <c r="E1191" s="258"/>
      <c r="F1191" s="258"/>
      <c r="G1191" s="258"/>
      <c r="H1191" s="258"/>
      <c r="I1191" s="258"/>
      <c r="J1191" s="258"/>
      <c r="K1191" s="258"/>
      <c r="L1191" s="258"/>
      <c r="M1191" s="258"/>
      <c r="N1191" s="258"/>
      <c r="O1191" s="258"/>
      <c r="P1191" s="258"/>
      <c r="Q1191" s="258"/>
      <c r="R1191" s="258"/>
      <c r="S1191" s="259"/>
      <c r="T1191" s="170"/>
      <c r="U1191" s="201"/>
    </row>
    <row r="1192" spans="3:21" ht="15" customHeight="1">
      <c r="C1192" s="201"/>
      <c r="D1192" s="210" t="s">
        <v>153</v>
      </c>
      <c r="M1192" s="466"/>
      <c r="N1192" s="212" t="s">
        <v>3</v>
      </c>
      <c r="O1192" s="213"/>
      <c r="P1192" s="213"/>
      <c r="Q1192" s="213"/>
      <c r="R1192" s="213"/>
      <c r="S1192" s="214"/>
      <c r="T1192" s="170"/>
      <c r="U1192" s="201"/>
    </row>
    <row r="1193" spans="3:21" ht="15" customHeight="1">
      <c r="C1193" s="201"/>
      <c r="D1193" s="261"/>
      <c r="M1193" s="466"/>
      <c r="N1193" s="213"/>
      <c r="O1193" s="213"/>
      <c r="P1193" s="213"/>
      <c r="Q1193" s="213"/>
      <c r="R1193" s="213"/>
      <c r="S1193" s="214"/>
      <c r="T1193" s="170"/>
      <c r="U1193" s="201"/>
    </row>
    <row r="1194" spans="3:21">
      <c r="C1194" s="201"/>
      <c r="D1194" s="374" t="s">
        <v>665</v>
      </c>
      <c r="E1194" s="351"/>
      <c r="F1194" s="351"/>
      <c r="G1194" s="351"/>
      <c r="H1194" s="351"/>
      <c r="I1194" s="351"/>
      <c r="J1194" s="351"/>
      <c r="K1194" s="351"/>
      <c r="L1194" s="352"/>
      <c r="M1194" s="466"/>
      <c r="N1194" s="282" t="s">
        <v>184</v>
      </c>
      <c r="O1194" s="282"/>
      <c r="P1194" s="282"/>
      <c r="Q1194" s="282"/>
      <c r="R1194" s="282"/>
      <c r="S1194" s="283"/>
      <c r="T1194" s="223"/>
      <c r="U1194" s="213"/>
    </row>
    <row r="1195" spans="3:21">
      <c r="D1195" s="351"/>
      <c r="E1195" s="351"/>
      <c r="F1195" s="351"/>
      <c r="G1195" s="351"/>
      <c r="H1195" s="351"/>
      <c r="I1195" s="351"/>
      <c r="J1195" s="351"/>
      <c r="K1195" s="351"/>
      <c r="L1195" s="352"/>
      <c r="M1195" s="466"/>
      <c r="N1195" s="221" t="s">
        <v>836</v>
      </c>
      <c r="O1195" s="221"/>
      <c r="P1195" s="221"/>
      <c r="Q1195" s="221"/>
      <c r="R1195" s="221"/>
      <c r="S1195" s="222"/>
      <c r="T1195" s="223"/>
      <c r="U1195" s="213"/>
    </row>
    <row r="1196" spans="3:21">
      <c r="D1196" s="256"/>
      <c r="M1196" s="466"/>
      <c r="N1196" s="221"/>
      <c r="O1196" s="221"/>
      <c r="P1196" s="221"/>
      <c r="Q1196" s="221"/>
      <c r="R1196" s="221"/>
      <c r="S1196" s="222"/>
      <c r="T1196" s="223"/>
      <c r="U1196" s="213"/>
    </row>
    <row r="1197" spans="3:21">
      <c r="C1197" s="201"/>
      <c r="D1197" s="256"/>
      <c r="M1197" s="466"/>
      <c r="N1197" s="263"/>
      <c r="O1197" s="389"/>
      <c r="P1197" s="389"/>
      <c r="Q1197" s="389"/>
      <c r="R1197" s="389"/>
      <c r="S1197" s="390"/>
      <c r="T1197" s="391"/>
    </row>
    <row r="1198" spans="3:21">
      <c r="C1198" s="201"/>
      <c r="D1198" s="256"/>
      <c r="M1198" s="466"/>
      <c r="N1198" s="282" t="s">
        <v>99</v>
      </c>
      <c r="O1198" s="282"/>
      <c r="P1198" s="282"/>
      <c r="Q1198" s="282"/>
      <c r="R1198" s="282"/>
      <c r="S1198" s="283"/>
      <c r="T1198" s="223"/>
    </row>
    <row r="1199" spans="3:21">
      <c r="C1199" s="201"/>
      <c r="M1199" s="466"/>
      <c r="N1199" s="221" t="s">
        <v>837</v>
      </c>
      <c r="O1199" s="221"/>
      <c r="P1199" s="221"/>
      <c r="Q1199" s="221"/>
      <c r="R1199" s="221"/>
      <c r="S1199" s="222"/>
      <c r="T1199" s="223"/>
    </row>
    <row r="1200" spans="3:21">
      <c r="C1200" s="201"/>
      <c r="M1200" s="466"/>
      <c r="N1200" s="221"/>
      <c r="O1200" s="221"/>
      <c r="P1200" s="221"/>
      <c r="Q1200" s="221"/>
      <c r="R1200" s="221"/>
      <c r="S1200" s="222"/>
      <c r="T1200" s="223"/>
    </row>
    <row r="1201" spans="3:20">
      <c r="C1201" s="201"/>
      <c r="M1201" s="466"/>
      <c r="N1201" s="213"/>
      <c r="O1201" s="213"/>
      <c r="P1201" s="213"/>
      <c r="Q1201" s="213"/>
      <c r="R1201" s="213"/>
      <c r="S1201" s="214"/>
      <c r="T1201" s="170"/>
    </row>
    <row r="1202" spans="3:20">
      <c r="C1202" s="201"/>
      <c r="M1202" s="466"/>
      <c r="N1202" s="274" t="s">
        <v>119</v>
      </c>
      <c r="O1202" s="274"/>
      <c r="P1202" s="274"/>
      <c r="Q1202" s="274"/>
      <c r="R1202" s="274"/>
      <c r="S1202" s="275"/>
      <c r="T1202" s="276"/>
    </row>
    <row r="1203" spans="3:20" ht="15" customHeight="1">
      <c r="C1203" s="201"/>
      <c r="D1203" s="374" t="s">
        <v>666</v>
      </c>
      <c r="M1203" s="466"/>
      <c r="N1203" s="221" t="s">
        <v>838</v>
      </c>
      <c r="O1203" s="221"/>
      <c r="P1203" s="221"/>
      <c r="Q1203" s="221"/>
      <c r="R1203" s="221"/>
      <c r="S1203" s="222"/>
      <c r="T1203" s="223"/>
    </row>
    <row r="1204" spans="3:20">
      <c r="C1204" s="201"/>
      <c r="M1204" s="466"/>
      <c r="N1204" s="221"/>
      <c r="O1204" s="221"/>
      <c r="P1204" s="221"/>
      <c r="Q1204" s="221"/>
      <c r="R1204" s="221"/>
      <c r="S1204" s="222"/>
      <c r="T1204" s="223"/>
    </row>
    <row r="1205" spans="3:20">
      <c r="C1205" s="201"/>
      <c r="M1205" s="466"/>
      <c r="N1205" s="221"/>
      <c r="O1205" s="221"/>
      <c r="P1205" s="221"/>
      <c r="Q1205" s="221"/>
      <c r="R1205" s="221"/>
      <c r="S1205" s="222"/>
      <c r="T1205" s="223"/>
    </row>
    <row r="1206" spans="3:20">
      <c r="C1206" s="201"/>
      <c r="M1206" s="466"/>
      <c r="N1206" s="213"/>
      <c r="O1206" s="213"/>
      <c r="P1206" s="213"/>
      <c r="Q1206" s="213"/>
      <c r="R1206" s="213"/>
      <c r="S1206" s="214"/>
      <c r="T1206" s="170"/>
    </row>
    <row r="1207" spans="3:20">
      <c r="C1207" s="201"/>
      <c r="M1207" s="466"/>
      <c r="N1207" s="274" t="s">
        <v>202</v>
      </c>
      <c r="O1207" s="274"/>
      <c r="P1207" s="274"/>
      <c r="Q1207" s="274"/>
      <c r="R1207" s="274"/>
      <c r="S1207" s="275"/>
      <c r="T1207" s="276"/>
    </row>
    <row r="1208" spans="3:20">
      <c r="C1208" s="201"/>
      <c r="M1208" s="466"/>
      <c r="N1208" s="247" t="s">
        <v>839</v>
      </c>
      <c r="O1208" s="247"/>
      <c r="P1208" s="247"/>
      <c r="Q1208" s="247"/>
      <c r="R1208" s="247"/>
      <c r="S1208" s="248"/>
      <c r="T1208" s="220"/>
    </row>
    <row r="1209" spans="3:20" ht="15" customHeight="1">
      <c r="C1209" s="201"/>
      <c r="D1209" s="480" t="s">
        <v>81</v>
      </c>
      <c r="E1209" s="480"/>
      <c r="F1209" s="480"/>
      <c r="G1209" s="480"/>
      <c r="H1209" s="480"/>
      <c r="I1209" s="480"/>
      <c r="J1209" s="480"/>
      <c r="K1209" s="480"/>
      <c r="L1209" s="222"/>
      <c r="M1209" s="466"/>
      <c r="N1209" s="247"/>
      <c r="O1209" s="247"/>
      <c r="P1209" s="247"/>
      <c r="Q1209" s="247"/>
      <c r="R1209" s="247"/>
      <c r="S1209" s="248"/>
      <c r="T1209" s="220"/>
    </row>
    <row r="1210" spans="3:20">
      <c r="C1210" s="201"/>
      <c r="D1210" s="480"/>
      <c r="E1210" s="480"/>
      <c r="F1210" s="480"/>
      <c r="G1210" s="480"/>
      <c r="H1210" s="480"/>
      <c r="I1210" s="480"/>
      <c r="J1210" s="480"/>
      <c r="K1210" s="480"/>
      <c r="L1210" s="222"/>
      <c r="M1210" s="466"/>
      <c r="N1210" s="247"/>
      <c r="O1210" s="247"/>
      <c r="P1210" s="247"/>
      <c r="Q1210" s="247"/>
      <c r="R1210" s="247"/>
      <c r="S1210" s="248"/>
      <c r="T1210" s="220"/>
    </row>
    <row r="1211" spans="3:20">
      <c r="C1211" s="201"/>
      <c r="M1211" s="466"/>
      <c r="N1211" s="244"/>
      <c r="O1211" s="244"/>
      <c r="P1211" s="244"/>
      <c r="Q1211" s="244"/>
      <c r="R1211" s="244"/>
      <c r="S1211" s="260"/>
      <c r="T1211" s="178"/>
    </row>
    <row r="1212" spans="3:20">
      <c r="C1212" s="201"/>
      <c r="M1212" s="466"/>
      <c r="N1212" s="282" t="s">
        <v>185</v>
      </c>
      <c r="O1212" s="282"/>
      <c r="P1212" s="282"/>
      <c r="Q1212" s="282"/>
      <c r="R1212" s="282"/>
      <c r="S1212" s="283"/>
      <c r="T1212" s="223"/>
    </row>
    <row r="1213" spans="3:20" ht="15" customHeight="1">
      <c r="C1213" s="201"/>
      <c r="M1213" s="466"/>
      <c r="N1213" s="221" t="s">
        <v>670</v>
      </c>
      <c r="O1213" s="221"/>
      <c r="P1213" s="221"/>
      <c r="Q1213" s="221"/>
      <c r="R1213" s="221"/>
      <c r="S1213" s="222"/>
      <c r="T1213" s="223"/>
    </row>
    <row r="1214" spans="3:20">
      <c r="C1214" s="201"/>
      <c r="M1214" s="466"/>
      <c r="N1214" s="221"/>
      <c r="O1214" s="221"/>
      <c r="P1214" s="221"/>
      <c r="Q1214" s="221"/>
      <c r="R1214" s="221"/>
      <c r="S1214" s="222"/>
      <c r="T1214" s="223"/>
    </row>
    <row r="1215" spans="3:20">
      <c r="C1215" s="201"/>
      <c r="M1215" s="466"/>
      <c r="N1215" s="221"/>
      <c r="O1215" s="221"/>
      <c r="P1215" s="221"/>
      <c r="Q1215" s="221"/>
      <c r="R1215" s="221"/>
      <c r="S1215" s="222"/>
      <c r="T1215" s="223"/>
    </row>
    <row r="1216" spans="3:20" ht="15" customHeight="1">
      <c r="C1216" s="201"/>
      <c r="D1216" s="485" t="s">
        <v>669</v>
      </c>
      <c r="E1216" s="485"/>
      <c r="F1216" s="485"/>
      <c r="G1216" s="485"/>
      <c r="H1216" s="485"/>
      <c r="I1216" s="485"/>
      <c r="J1216" s="485"/>
      <c r="K1216" s="485"/>
      <c r="L1216" s="486"/>
      <c r="M1216" s="466"/>
      <c r="N1216" s="221"/>
      <c r="O1216" s="221"/>
      <c r="P1216" s="221"/>
      <c r="Q1216" s="221"/>
      <c r="R1216" s="221"/>
      <c r="S1216" s="222"/>
      <c r="T1216" s="223"/>
    </row>
    <row r="1217" spans="2:23">
      <c r="C1217" s="201"/>
      <c r="D1217" s="487"/>
      <c r="E1217" s="487"/>
      <c r="F1217" s="487"/>
      <c r="G1217" s="487"/>
      <c r="H1217" s="487"/>
      <c r="I1217" s="487"/>
      <c r="J1217" s="487"/>
      <c r="K1217" s="487"/>
      <c r="L1217" s="488"/>
      <c r="M1217" s="466"/>
      <c r="N1217" s="221"/>
      <c r="O1217" s="221"/>
      <c r="P1217" s="221"/>
      <c r="Q1217" s="221"/>
      <c r="R1217" s="221"/>
      <c r="S1217" s="222"/>
      <c r="T1217" s="223"/>
    </row>
    <row r="1218" spans="2:23">
      <c r="C1218" s="201"/>
      <c r="M1218" s="466"/>
      <c r="N1218" s="221" t="s">
        <v>840</v>
      </c>
      <c r="O1218" s="221"/>
      <c r="P1218" s="221"/>
      <c r="Q1218" s="221"/>
      <c r="R1218" s="221"/>
      <c r="S1218" s="222"/>
      <c r="T1218" s="223"/>
    </row>
    <row r="1219" spans="2:23">
      <c r="C1219" s="201"/>
      <c r="M1219" s="466"/>
      <c r="N1219" s="221"/>
      <c r="O1219" s="221"/>
      <c r="P1219" s="221"/>
      <c r="Q1219" s="221"/>
      <c r="R1219" s="221"/>
      <c r="S1219" s="222"/>
      <c r="T1219" s="223"/>
    </row>
    <row r="1220" spans="2:23">
      <c r="C1220" s="201"/>
      <c r="M1220" s="466"/>
      <c r="N1220" s="221"/>
      <c r="O1220" s="221"/>
      <c r="P1220" s="221"/>
      <c r="Q1220" s="221"/>
      <c r="R1220" s="221"/>
      <c r="S1220" s="222"/>
      <c r="T1220" s="223"/>
    </row>
    <row r="1221" spans="2:23">
      <c r="C1221" s="201"/>
      <c r="M1221" s="466"/>
      <c r="N1221" s="213"/>
      <c r="O1221" s="213"/>
      <c r="P1221" s="213"/>
      <c r="Q1221" s="213"/>
      <c r="R1221" s="213"/>
      <c r="S1221" s="214"/>
      <c r="T1221" s="170"/>
    </row>
    <row r="1222" spans="2:23">
      <c r="C1222" s="201"/>
      <c r="M1222" s="466"/>
      <c r="N1222" s="213"/>
      <c r="O1222" s="213"/>
      <c r="P1222" s="213"/>
      <c r="Q1222" s="213"/>
      <c r="R1222" s="213"/>
      <c r="S1222" s="214"/>
      <c r="T1222" s="170"/>
    </row>
    <row r="1223" spans="2:23">
      <c r="C1223" s="201"/>
      <c r="M1223" s="208"/>
      <c r="N1223" s="213"/>
      <c r="O1223" s="213"/>
      <c r="P1223" s="213"/>
      <c r="Q1223" s="213"/>
      <c r="R1223" s="213"/>
      <c r="S1223" s="214"/>
      <c r="T1223" s="170"/>
      <c r="U1223" s="201"/>
    </row>
    <row r="1224" spans="2:23">
      <c r="C1224" s="201"/>
      <c r="N1224" s="213"/>
      <c r="O1224" s="213"/>
      <c r="P1224" s="213"/>
      <c r="Q1224" s="213"/>
      <c r="R1224" s="213"/>
      <c r="S1224" s="214"/>
      <c r="T1224" s="170"/>
      <c r="U1224" s="201"/>
    </row>
    <row r="1225" spans="2:23">
      <c r="C1225" s="201"/>
      <c r="D1225" s="258"/>
      <c r="E1225" s="258"/>
      <c r="F1225" s="258"/>
      <c r="G1225" s="258"/>
      <c r="H1225" s="258"/>
      <c r="I1225" s="258"/>
      <c r="J1225" s="258"/>
      <c r="K1225" s="258"/>
      <c r="L1225" s="258"/>
      <c r="M1225" s="258"/>
      <c r="N1225" s="258"/>
      <c r="O1225" s="258"/>
      <c r="P1225" s="258"/>
      <c r="Q1225" s="258"/>
      <c r="R1225" s="258"/>
      <c r="S1225" s="259"/>
      <c r="T1225" s="170"/>
      <c r="U1225" s="201"/>
    </row>
    <row r="1226" spans="2:23">
      <c r="C1226" s="201"/>
      <c r="D1226" s="210" t="s">
        <v>154</v>
      </c>
      <c r="M1226" s="466"/>
      <c r="N1226" s="212" t="s">
        <v>3</v>
      </c>
      <c r="O1226" s="213"/>
      <c r="P1226" s="213"/>
      <c r="Q1226" s="213"/>
      <c r="R1226" s="213"/>
      <c r="S1226" s="214"/>
      <c r="T1226" s="170"/>
      <c r="U1226" s="201"/>
    </row>
    <row r="1227" spans="2:23">
      <c r="C1227" s="201"/>
      <c r="D1227" s="261"/>
      <c r="M1227" s="466"/>
      <c r="N1227" s="213"/>
      <c r="O1227" s="213"/>
      <c r="P1227" s="213"/>
      <c r="Q1227" s="213"/>
      <c r="R1227" s="213"/>
      <c r="S1227" s="214"/>
      <c r="T1227" s="170"/>
      <c r="U1227" s="201"/>
    </row>
    <row r="1228" spans="2:23">
      <c r="B1228" s="489" t="e">
        <f>SUM(B1230,#REF!,B1243,B1266)</f>
        <v>#REF!</v>
      </c>
      <c r="C1228" s="201"/>
      <c r="D1228" s="480" t="s">
        <v>671</v>
      </c>
      <c r="E1228" s="480"/>
      <c r="F1228" s="480"/>
      <c r="G1228" s="480"/>
      <c r="H1228" s="480"/>
      <c r="I1228" s="480"/>
      <c r="J1228" s="480"/>
      <c r="K1228" s="480"/>
      <c r="L1228" s="222"/>
      <c r="M1228" s="466"/>
      <c r="N1228" s="282" t="s">
        <v>94</v>
      </c>
      <c r="O1228" s="282"/>
      <c r="P1228" s="282"/>
      <c r="Q1228" s="282"/>
      <c r="R1228" s="282"/>
      <c r="S1228" s="283"/>
      <c r="T1228" s="223"/>
      <c r="U1228" s="201"/>
    </row>
    <row r="1229" spans="2:23" ht="15" customHeight="1">
      <c r="C1229" s="201"/>
      <c r="D1229" s="480"/>
      <c r="E1229" s="480"/>
      <c r="F1229" s="480"/>
      <c r="G1229" s="480"/>
      <c r="H1229" s="480"/>
      <c r="I1229" s="480"/>
      <c r="J1229" s="480"/>
      <c r="K1229" s="480"/>
      <c r="L1229" s="222"/>
      <c r="M1229" s="466"/>
      <c r="N1229" s="221" t="s">
        <v>672</v>
      </c>
      <c r="O1229" s="221"/>
      <c r="P1229" s="221"/>
      <c r="Q1229" s="221"/>
      <c r="R1229" s="221"/>
      <c r="S1229" s="222"/>
      <c r="T1229" s="223"/>
      <c r="U1229" s="201"/>
    </row>
    <row r="1230" spans="2:23" ht="15" customHeight="1">
      <c r="B1230" s="490"/>
      <c r="C1230" s="201"/>
      <c r="D1230" s="480"/>
      <c r="E1230" s="480"/>
      <c r="F1230" s="480"/>
      <c r="G1230" s="480"/>
      <c r="H1230" s="480"/>
      <c r="I1230" s="480"/>
      <c r="J1230" s="480"/>
      <c r="K1230" s="480"/>
      <c r="L1230" s="222"/>
      <c r="M1230" s="466"/>
      <c r="N1230" s="221"/>
      <c r="O1230" s="221"/>
      <c r="P1230" s="221"/>
      <c r="Q1230" s="221"/>
      <c r="R1230" s="221"/>
      <c r="S1230" s="222"/>
      <c r="T1230" s="223"/>
      <c r="U1230" s="213"/>
    </row>
    <row r="1231" spans="2:23" ht="15" customHeight="1">
      <c r="C1231" s="201"/>
      <c r="D1231" s="324"/>
      <c r="M1231" s="466"/>
      <c r="N1231" s="221"/>
      <c r="O1231" s="221"/>
      <c r="P1231" s="221"/>
      <c r="Q1231" s="221"/>
      <c r="R1231" s="221"/>
      <c r="S1231" s="222"/>
      <c r="T1231" s="223"/>
      <c r="U1231" s="213"/>
      <c r="W1231" s="267"/>
    </row>
    <row r="1232" spans="2:23" ht="15" customHeight="1">
      <c r="C1232" s="201"/>
      <c r="D1232" s="256"/>
      <c r="M1232" s="466"/>
      <c r="N1232" s="304"/>
      <c r="O1232" s="304"/>
      <c r="P1232" s="304"/>
      <c r="Q1232" s="304"/>
      <c r="R1232" s="304"/>
      <c r="S1232" s="305"/>
      <c r="T1232" s="295"/>
      <c r="U1232" s="213"/>
      <c r="W1232" s="267"/>
    </row>
    <row r="1233" spans="2:23" ht="15" customHeight="1">
      <c r="C1233" s="201"/>
      <c r="D1233" s="256"/>
      <c r="M1233" s="466"/>
      <c r="N1233" s="282" t="s">
        <v>161</v>
      </c>
      <c r="O1233" s="282"/>
      <c r="P1233" s="282"/>
      <c r="Q1233" s="282"/>
      <c r="R1233" s="282"/>
      <c r="S1233" s="283"/>
      <c r="T1233" s="223"/>
      <c r="W1233" s="267"/>
    </row>
    <row r="1234" spans="2:23" ht="15" customHeight="1">
      <c r="C1234" s="201"/>
      <c r="D1234" s="256"/>
      <c r="M1234" s="466"/>
      <c r="N1234" s="373" t="s">
        <v>673</v>
      </c>
      <c r="O1234" s="373"/>
      <c r="P1234" s="373"/>
      <c r="Q1234" s="373"/>
      <c r="R1234" s="373"/>
      <c r="S1234" s="230"/>
      <c r="T1234" s="223"/>
      <c r="W1234" s="298"/>
    </row>
    <row r="1235" spans="2:23" ht="15" customHeight="1">
      <c r="C1235" s="201"/>
      <c r="M1235" s="466"/>
      <c r="N1235" s="373"/>
      <c r="O1235" s="373"/>
      <c r="P1235" s="373"/>
      <c r="Q1235" s="373"/>
      <c r="R1235" s="373"/>
      <c r="S1235" s="230"/>
      <c r="T1235" s="223"/>
      <c r="W1235" s="389"/>
    </row>
    <row r="1236" spans="2:23">
      <c r="C1236" s="213"/>
      <c r="M1236" s="208"/>
      <c r="N1236" s="213"/>
      <c r="O1236" s="213"/>
      <c r="P1236" s="213"/>
      <c r="Q1236" s="213"/>
      <c r="R1236" s="213"/>
      <c r="S1236" s="214"/>
      <c r="T1236" s="170"/>
    </row>
    <row r="1237" spans="2:23">
      <c r="C1237" s="201"/>
      <c r="D1237" s="213"/>
      <c r="E1237" s="213"/>
      <c r="F1237" s="213"/>
      <c r="G1237" s="213"/>
      <c r="H1237" s="213"/>
      <c r="I1237" s="213"/>
      <c r="J1237" s="213"/>
      <c r="K1237" s="213"/>
      <c r="L1237" s="213"/>
      <c r="M1237" s="213"/>
      <c r="N1237" s="213"/>
      <c r="O1237" s="213"/>
      <c r="P1237" s="213"/>
      <c r="Q1237" s="213"/>
      <c r="R1237" s="213"/>
      <c r="S1237" s="214"/>
      <c r="T1237" s="170"/>
    </row>
    <row r="1238" spans="2:23">
      <c r="C1238" s="201"/>
      <c r="D1238" s="309"/>
      <c r="E1238" s="309"/>
      <c r="F1238" s="309"/>
      <c r="G1238" s="309"/>
      <c r="H1238" s="309"/>
      <c r="I1238" s="309"/>
      <c r="J1238" s="309"/>
      <c r="K1238" s="309"/>
      <c r="L1238" s="309"/>
      <c r="M1238" s="309"/>
      <c r="N1238" s="309"/>
      <c r="O1238" s="309"/>
      <c r="P1238" s="309"/>
      <c r="Q1238" s="309"/>
      <c r="R1238" s="309"/>
      <c r="S1238" s="408"/>
      <c r="T1238" s="170"/>
      <c r="U1238" s="201"/>
    </row>
    <row r="1239" spans="2:23">
      <c r="C1239" s="201"/>
      <c r="D1239" s="213"/>
      <c r="E1239" s="213"/>
      <c r="F1239" s="213"/>
      <c r="G1239" s="213"/>
      <c r="H1239" s="213"/>
      <c r="I1239" s="213"/>
      <c r="J1239" s="213"/>
      <c r="K1239" s="213"/>
      <c r="L1239" s="213"/>
      <c r="M1239" s="213"/>
      <c r="N1239" s="213"/>
      <c r="O1239" s="213"/>
      <c r="P1239" s="213"/>
      <c r="Q1239" s="213"/>
      <c r="R1239" s="213"/>
      <c r="S1239" s="259"/>
      <c r="T1239" s="170"/>
      <c r="U1239" s="201"/>
    </row>
    <row r="1240" spans="2:23">
      <c r="C1240" s="201"/>
      <c r="N1240" s="213"/>
      <c r="O1240" s="213"/>
      <c r="P1240" s="213"/>
      <c r="Q1240" s="213"/>
      <c r="R1240" s="213"/>
      <c r="S1240" s="214"/>
      <c r="U1240" s="201"/>
    </row>
    <row r="1241" spans="2:23">
      <c r="C1241" s="201"/>
      <c r="D1241" s="491" t="s">
        <v>21</v>
      </c>
      <c r="E1241" s="492"/>
      <c r="F1241" s="492"/>
      <c r="G1241" s="492"/>
      <c r="H1241" s="492"/>
      <c r="I1241" s="492"/>
      <c r="J1241" s="492"/>
      <c r="K1241" s="492"/>
      <c r="L1241" s="492"/>
      <c r="M1241" s="492"/>
      <c r="N1241" s="493"/>
      <c r="O1241" s="493"/>
      <c r="P1241" s="493"/>
      <c r="Q1241" s="493"/>
      <c r="R1241" s="493"/>
      <c r="S1241" s="494"/>
      <c r="T1241" s="443"/>
      <c r="U1241" s="201"/>
    </row>
    <row r="1242" spans="2:23" ht="15" customHeight="1">
      <c r="C1242" s="201"/>
      <c r="N1242" s="213"/>
      <c r="O1242" s="213"/>
      <c r="P1242" s="213"/>
      <c r="Q1242" s="213"/>
      <c r="R1242" s="213"/>
      <c r="S1242" s="214"/>
      <c r="T1242" s="170"/>
      <c r="U1242" s="201"/>
    </row>
    <row r="1243" spans="2:23" ht="15" customHeight="1">
      <c r="B1243" s="490"/>
      <c r="C1243" s="201"/>
      <c r="D1243" s="210" t="s">
        <v>507</v>
      </c>
      <c r="M1243" s="495"/>
      <c r="N1243" s="212" t="s">
        <v>3</v>
      </c>
      <c r="O1243" s="213"/>
      <c r="P1243" s="213"/>
      <c r="Q1243" s="213"/>
      <c r="R1243" s="213"/>
      <c r="S1243" s="214"/>
      <c r="T1243" s="170"/>
      <c r="U1243" s="201"/>
    </row>
    <row r="1244" spans="2:23">
      <c r="C1244" s="201"/>
      <c r="D1244" s="261"/>
      <c r="M1244" s="495"/>
      <c r="N1244" s="213"/>
      <c r="O1244" s="213"/>
      <c r="P1244" s="213"/>
      <c r="Q1244" s="213"/>
      <c r="R1244" s="213"/>
      <c r="S1244" s="214"/>
      <c r="T1244" s="170"/>
      <c r="U1244" s="201"/>
    </row>
    <row r="1245" spans="2:23" ht="15" customHeight="1">
      <c r="C1245" s="201"/>
      <c r="D1245" s="496" t="s">
        <v>211</v>
      </c>
      <c r="E1245" s="496"/>
      <c r="F1245" s="496"/>
      <c r="G1245" s="496"/>
      <c r="H1245" s="496"/>
      <c r="I1245" s="496"/>
      <c r="J1245" s="496"/>
      <c r="K1245" s="496"/>
      <c r="L1245" s="268"/>
      <c r="M1245" s="495"/>
      <c r="N1245" s="218" t="s">
        <v>186</v>
      </c>
      <c r="O1245" s="218"/>
      <c r="P1245" s="218"/>
      <c r="Q1245" s="218"/>
      <c r="R1245" s="218"/>
      <c r="S1245" s="219"/>
      <c r="T1245" s="220"/>
      <c r="U1245" s="201"/>
    </row>
    <row r="1246" spans="2:23">
      <c r="C1246" s="201"/>
      <c r="D1246" s="496"/>
      <c r="E1246" s="496"/>
      <c r="F1246" s="496"/>
      <c r="G1246" s="496"/>
      <c r="H1246" s="496"/>
      <c r="I1246" s="496"/>
      <c r="J1246" s="496"/>
      <c r="K1246" s="496"/>
      <c r="L1246" s="268"/>
      <c r="M1246" s="495"/>
      <c r="N1246" s="373" t="s">
        <v>841</v>
      </c>
      <c r="O1246" s="373"/>
      <c r="P1246" s="373"/>
      <c r="Q1246" s="373"/>
      <c r="R1246" s="373"/>
      <c r="S1246" s="230"/>
      <c r="T1246" s="223"/>
      <c r="U1246" s="213"/>
    </row>
    <row r="1247" spans="2:23" ht="15" customHeight="1">
      <c r="C1247" s="201"/>
      <c r="D1247" s="497"/>
      <c r="E1247" s="497"/>
      <c r="F1247" s="497"/>
      <c r="G1247" s="497"/>
      <c r="H1247" s="497"/>
      <c r="I1247" s="497"/>
      <c r="J1247" s="497"/>
      <c r="K1247" s="497"/>
      <c r="L1247" s="498"/>
      <c r="M1247" s="495"/>
      <c r="N1247" s="373"/>
      <c r="O1247" s="373"/>
      <c r="P1247" s="373"/>
      <c r="Q1247" s="373"/>
      <c r="R1247" s="373"/>
      <c r="S1247" s="230"/>
      <c r="T1247" s="223"/>
      <c r="U1247" s="213"/>
    </row>
    <row r="1248" spans="2:23">
      <c r="C1248" s="201"/>
      <c r="D1248" s="256"/>
      <c r="M1248" s="495"/>
      <c r="N1248" s="240"/>
      <c r="O1248" s="240"/>
      <c r="P1248" s="240"/>
      <c r="Q1248" s="240"/>
      <c r="R1248" s="240"/>
      <c r="S1248" s="241"/>
      <c r="T1248" s="242"/>
      <c r="U1248" s="213"/>
    </row>
    <row r="1249" spans="3:21" ht="15" customHeight="1">
      <c r="C1249" s="201"/>
      <c r="D1249" s="256"/>
      <c r="M1249" s="495"/>
      <c r="N1249" s="282" t="s">
        <v>109</v>
      </c>
      <c r="O1249" s="282"/>
      <c r="P1249" s="282"/>
      <c r="Q1249" s="282"/>
      <c r="R1249" s="282"/>
      <c r="S1249" s="283"/>
      <c r="T1249" s="223"/>
      <c r="U1249" s="213"/>
    </row>
    <row r="1250" spans="3:21">
      <c r="C1250" s="201"/>
      <c r="D1250" s="256"/>
      <c r="M1250" s="495"/>
      <c r="N1250" s="221" t="s">
        <v>842</v>
      </c>
      <c r="O1250" s="221"/>
      <c r="P1250" s="221"/>
      <c r="Q1250" s="221"/>
      <c r="R1250" s="221"/>
      <c r="S1250" s="222"/>
      <c r="T1250" s="223"/>
      <c r="U1250" s="213"/>
    </row>
    <row r="1251" spans="3:21">
      <c r="C1251" s="201"/>
      <c r="M1251" s="495"/>
      <c r="N1251" s="221"/>
      <c r="O1251" s="221"/>
      <c r="P1251" s="221"/>
      <c r="Q1251" s="221"/>
      <c r="R1251" s="221"/>
      <c r="S1251" s="222"/>
      <c r="T1251" s="223"/>
    </row>
    <row r="1252" spans="3:21">
      <c r="C1252" s="201"/>
      <c r="D1252" s="480" t="s">
        <v>953</v>
      </c>
      <c r="E1252" s="480"/>
      <c r="F1252" s="480"/>
      <c r="G1252" s="480"/>
      <c r="H1252" s="480"/>
      <c r="I1252" s="480"/>
      <c r="J1252" s="480"/>
      <c r="K1252" s="480"/>
      <c r="L1252" s="222"/>
      <c r="M1252" s="495"/>
      <c r="N1252" s="213"/>
      <c r="O1252" s="213"/>
      <c r="P1252" s="213"/>
      <c r="Q1252" s="213"/>
      <c r="R1252" s="213"/>
      <c r="S1252" s="214"/>
      <c r="T1252" s="170"/>
    </row>
    <row r="1253" spans="3:21">
      <c r="D1253" s="480"/>
      <c r="E1253" s="480"/>
      <c r="F1253" s="480"/>
      <c r="G1253" s="480"/>
      <c r="H1253" s="480"/>
      <c r="I1253" s="480"/>
      <c r="J1253" s="480"/>
      <c r="K1253" s="480"/>
      <c r="L1253" s="222"/>
      <c r="M1253" s="495"/>
      <c r="N1253" s="213"/>
      <c r="O1253" s="213"/>
      <c r="P1253" s="213"/>
      <c r="Q1253" s="213"/>
      <c r="R1253" s="213"/>
      <c r="S1253" s="214"/>
      <c r="T1253" s="170"/>
    </row>
    <row r="1254" spans="3:21">
      <c r="D1254" s="499"/>
      <c r="E1254" s="499"/>
      <c r="F1254" s="499"/>
      <c r="G1254" s="499"/>
      <c r="H1254" s="499"/>
      <c r="I1254" s="499"/>
      <c r="J1254" s="499"/>
      <c r="K1254" s="499"/>
      <c r="L1254" s="500"/>
      <c r="M1254" s="495"/>
      <c r="N1254" s="213"/>
      <c r="O1254" s="213"/>
      <c r="P1254" s="213"/>
      <c r="Q1254" s="213"/>
      <c r="R1254" s="213"/>
      <c r="S1254" s="214"/>
      <c r="T1254" s="170"/>
    </row>
    <row r="1255" spans="3:21">
      <c r="D1255" s="499"/>
      <c r="E1255" s="499"/>
      <c r="F1255" s="499"/>
      <c r="G1255" s="499"/>
      <c r="H1255" s="499"/>
      <c r="I1255" s="499"/>
      <c r="J1255" s="499"/>
      <c r="K1255" s="499"/>
      <c r="L1255" s="500"/>
      <c r="M1255" s="495"/>
      <c r="N1255" s="213"/>
      <c r="O1255" s="213"/>
      <c r="P1255" s="213"/>
      <c r="Q1255" s="213"/>
      <c r="R1255" s="213"/>
      <c r="S1255" s="214"/>
      <c r="T1255" s="170"/>
    </row>
    <row r="1256" spans="3:21">
      <c r="D1256" s="499"/>
      <c r="E1256" s="499"/>
      <c r="F1256" s="499"/>
      <c r="G1256" s="499"/>
      <c r="H1256" s="499"/>
      <c r="I1256" s="499"/>
      <c r="J1256" s="499"/>
      <c r="K1256" s="499"/>
      <c r="L1256" s="500"/>
      <c r="M1256" s="495"/>
      <c r="N1256" s="213"/>
      <c r="O1256" s="213"/>
      <c r="P1256" s="213"/>
      <c r="Q1256" s="213"/>
      <c r="R1256" s="213"/>
      <c r="S1256" s="214"/>
      <c r="T1256" s="170"/>
    </row>
    <row r="1257" spans="3:21">
      <c r="D1257" s="172" t="s">
        <v>82</v>
      </c>
      <c r="E1257" s="499"/>
      <c r="F1257" s="499"/>
      <c r="G1257" s="499"/>
      <c r="H1257" s="499"/>
      <c r="I1257" s="499"/>
      <c r="J1257" s="499"/>
      <c r="K1257" s="499"/>
      <c r="L1257" s="500"/>
      <c r="M1257" s="495"/>
      <c r="N1257" s="213"/>
      <c r="O1257" s="213"/>
      <c r="P1257" s="213"/>
      <c r="Q1257" s="213"/>
      <c r="R1257" s="213"/>
      <c r="S1257" s="214"/>
      <c r="T1257" s="170"/>
    </row>
    <row r="1258" spans="3:21">
      <c r="D1258" s="501"/>
      <c r="E1258" s="499"/>
      <c r="F1258" s="499"/>
      <c r="G1258" s="499"/>
      <c r="H1258" s="499"/>
      <c r="I1258" s="499"/>
      <c r="J1258" s="499"/>
      <c r="K1258" s="499"/>
      <c r="L1258" s="500"/>
      <c r="M1258" s="495"/>
      <c r="N1258" s="213"/>
      <c r="O1258" s="213"/>
      <c r="P1258" s="213"/>
      <c r="Q1258" s="213"/>
      <c r="R1258" s="213"/>
      <c r="S1258" s="214"/>
      <c r="T1258" s="170"/>
    </row>
    <row r="1259" spans="3:21">
      <c r="D1259" s="499"/>
      <c r="E1259" s="499"/>
      <c r="F1259" s="499"/>
      <c r="G1259" s="499"/>
      <c r="H1259" s="499"/>
      <c r="I1259" s="499"/>
      <c r="J1259" s="499"/>
      <c r="K1259" s="499"/>
      <c r="L1259" s="500"/>
      <c r="M1259" s="495"/>
      <c r="N1259" s="213"/>
      <c r="O1259" s="213"/>
      <c r="P1259" s="213"/>
      <c r="Q1259" s="213"/>
      <c r="R1259" s="213"/>
      <c r="S1259" s="214"/>
      <c r="T1259" s="170"/>
    </row>
    <row r="1260" spans="3:21">
      <c r="M1260" s="495"/>
      <c r="N1260" s="213"/>
      <c r="O1260" s="213"/>
      <c r="P1260" s="213"/>
      <c r="Q1260" s="213"/>
      <c r="R1260" s="213"/>
      <c r="S1260" s="214"/>
      <c r="T1260" s="170"/>
    </row>
    <row r="1261" spans="3:21">
      <c r="C1261" s="201"/>
      <c r="M1261" s="208"/>
      <c r="N1261" s="213"/>
      <c r="O1261" s="213"/>
      <c r="P1261" s="213"/>
      <c r="Q1261" s="213"/>
      <c r="R1261" s="213"/>
      <c r="S1261" s="214"/>
      <c r="T1261" s="170"/>
    </row>
    <row r="1262" spans="3:21">
      <c r="C1262" s="201"/>
      <c r="D1262" s="309"/>
      <c r="E1262" s="309"/>
      <c r="F1262" s="309"/>
      <c r="G1262" s="309"/>
      <c r="H1262" s="309"/>
      <c r="I1262" s="309"/>
      <c r="J1262" s="309"/>
      <c r="K1262" s="309"/>
      <c r="L1262" s="309"/>
      <c r="M1262" s="309"/>
      <c r="N1262" s="309"/>
      <c r="O1262" s="309"/>
      <c r="P1262" s="309"/>
      <c r="Q1262" s="309"/>
      <c r="R1262" s="309"/>
      <c r="S1262" s="408"/>
      <c r="T1262" s="170"/>
    </row>
    <row r="1263" spans="3:21">
      <c r="C1263" s="201"/>
      <c r="D1263" s="213"/>
      <c r="E1263" s="213"/>
      <c r="F1263" s="213"/>
      <c r="G1263" s="213"/>
      <c r="H1263" s="213"/>
      <c r="I1263" s="213"/>
      <c r="J1263" s="213"/>
      <c r="K1263" s="213"/>
      <c r="L1263" s="213"/>
      <c r="M1263" s="213"/>
      <c r="N1263" s="213"/>
      <c r="O1263" s="213"/>
      <c r="P1263" s="213"/>
      <c r="Q1263" s="213"/>
      <c r="R1263" s="213"/>
      <c r="S1263" s="259"/>
      <c r="T1263" s="170"/>
    </row>
    <row r="1264" spans="3:21">
      <c r="C1264" s="201"/>
      <c r="D1264" s="210" t="s">
        <v>508</v>
      </c>
      <c r="M1264" s="495"/>
      <c r="N1264" s="212" t="s">
        <v>3</v>
      </c>
      <c r="O1264" s="213"/>
      <c r="P1264" s="213"/>
      <c r="Q1264" s="213"/>
      <c r="R1264" s="213"/>
      <c r="S1264" s="390"/>
      <c r="T1264" s="391"/>
      <c r="U1264" s="201"/>
    </row>
    <row r="1265" spans="2:21" ht="15" customHeight="1">
      <c r="C1265" s="201"/>
      <c r="D1265" s="261"/>
      <c r="M1265" s="495"/>
      <c r="N1265" s="213"/>
      <c r="O1265" s="213"/>
      <c r="P1265" s="213"/>
      <c r="Q1265" s="213"/>
      <c r="R1265" s="213"/>
      <c r="S1265" s="390"/>
      <c r="T1265" s="391"/>
      <c r="U1265" s="201"/>
    </row>
    <row r="1266" spans="2:21" ht="15" customHeight="1">
      <c r="B1266" s="490"/>
      <c r="C1266" s="201"/>
      <c r="D1266" s="480" t="s">
        <v>675</v>
      </c>
      <c r="E1266" s="480"/>
      <c r="F1266" s="480"/>
      <c r="G1266" s="480"/>
      <c r="H1266" s="480"/>
      <c r="I1266" s="480"/>
      <c r="J1266" s="480"/>
      <c r="K1266" s="480"/>
      <c r="L1266" s="222"/>
      <c r="M1266" s="495"/>
      <c r="N1266" s="282" t="s">
        <v>678</v>
      </c>
      <c r="O1266" s="282"/>
      <c r="P1266" s="282"/>
      <c r="Q1266" s="282"/>
      <c r="R1266" s="282"/>
      <c r="S1266" s="283"/>
      <c r="T1266" s="223"/>
    </row>
    <row r="1267" spans="2:21" ht="15" customHeight="1">
      <c r="C1267" s="201"/>
      <c r="D1267" s="502"/>
      <c r="E1267" s="502"/>
      <c r="F1267" s="502"/>
      <c r="G1267" s="502"/>
      <c r="H1267" s="502"/>
      <c r="I1267" s="502"/>
      <c r="J1267" s="502"/>
      <c r="K1267" s="502"/>
      <c r="L1267" s="305"/>
      <c r="M1267" s="495"/>
      <c r="N1267" s="221" t="s">
        <v>856</v>
      </c>
      <c r="O1267" s="221"/>
      <c r="P1267" s="221"/>
      <c r="Q1267" s="221"/>
      <c r="R1267" s="221"/>
      <c r="S1267" s="222"/>
      <c r="T1267" s="223"/>
      <c r="U1267" s="201"/>
    </row>
    <row r="1268" spans="2:21">
      <c r="C1268" s="201"/>
      <c r="D1268" s="497"/>
      <c r="E1268" s="497"/>
      <c r="F1268" s="497"/>
      <c r="G1268" s="497"/>
      <c r="H1268" s="497"/>
      <c r="I1268" s="497"/>
      <c r="J1268" s="497"/>
      <c r="K1268" s="497"/>
      <c r="L1268" s="498"/>
      <c r="M1268" s="495"/>
      <c r="N1268" s="221"/>
      <c r="O1268" s="221"/>
      <c r="P1268" s="221"/>
      <c r="Q1268" s="221"/>
      <c r="R1268" s="221"/>
      <c r="S1268" s="222"/>
      <c r="T1268" s="223"/>
      <c r="U1268" s="201"/>
    </row>
    <row r="1269" spans="2:21">
      <c r="C1269" s="201"/>
      <c r="D1269" s="256"/>
      <c r="M1269" s="495"/>
      <c r="N1269" s="221"/>
      <c r="O1269" s="221"/>
      <c r="P1269" s="221"/>
      <c r="Q1269" s="221"/>
      <c r="R1269" s="221"/>
      <c r="S1269" s="222"/>
      <c r="T1269" s="223"/>
      <c r="U1269" s="201"/>
    </row>
    <row r="1270" spans="2:21" ht="15" customHeight="1">
      <c r="C1270" s="201"/>
      <c r="D1270" s="324"/>
      <c r="M1270" s="495"/>
      <c r="N1270" s="221"/>
      <c r="O1270" s="221"/>
      <c r="P1270" s="221"/>
      <c r="Q1270" s="221"/>
      <c r="R1270" s="221"/>
      <c r="S1270" s="222"/>
      <c r="T1270" s="223"/>
      <c r="U1270" s="201"/>
    </row>
    <row r="1271" spans="2:21" ht="15" customHeight="1">
      <c r="C1271" s="201"/>
      <c r="D1271" s="256"/>
      <c r="M1271" s="495"/>
      <c r="N1271" s="221"/>
      <c r="O1271" s="221"/>
      <c r="P1271" s="221"/>
      <c r="Q1271" s="221"/>
      <c r="R1271" s="221"/>
      <c r="S1271" s="222"/>
      <c r="T1271" s="223"/>
      <c r="U1271" s="201"/>
    </row>
    <row r="1272" spans="2:21" ht="15" customHeight="1">
      <c r="C1272" s="201"/>
      <c r="D1272" s="324"/>
      <c r="M1272" s="495"/>
      <c r="N1272" s="221" t="s">
        <v>843</v>
      </c>
      <c r="O1272" s="221"/>
      <c r="P1272" s="221"/>
      <c r="Q1272" s="221"/>
      <c r="R1272" s="221"/>
      <c r="S1272" s="222"/>
      <c r="T1272" s="223"/>
      <c r="U1272" s="201"/>
    </row>
    <row r="1273" spans="2:21" ht="15" customHeight="1">
      <c r="C1273" s="201"/>
      <c r="D1273" s="480" t="s">
        <v>676</v>
      </c>
      <c r="E1273" s="480"/>
      <c r="F1273" s="480"/>
      <c r="G1273" s="480"/>
      <c r="H1273" s="480"/>
      <c r="I1273" s="480"/>
      <c r="J1273" s="480"/>
      <c r="K1273" s="480"/>
      <c r="L1273" s="222"/>
      <c r="M1273" s="495"/>
      <c r="N1273" s="221"/>
      <c r="O1273" s="221"/>
      <c r="P1273" s="221"/>
      <c r="Q1273" s="221"/>
      <c r="R1273" s="221"/>
      <c r="S1273" s="222"/>
      <c r="T1273" s="223"/>
      <c r="U1273" s="201"/>
    </row>
    <row r="1274" spans="2:21" ht="15" customHeight="1">
      <c r="C1274" s="201"/>
      <c r="D1274" s="480"/>
      <c r="E1274" s="480"/>
      <c r="F1274" s="480"/>
      <c r="G1274" s="480"/>
      <c r="H1274" s="480"/>
      <c r="I1274" s="480"/>
      <c r="J1274" s="480"/>
      <c r="K1274" s="480"/>
      <c r="L1274" s="222"/>
      <c r="M1274" s="495"/>
      <c r="N1274" s="304"/>
      <c r="O1274" s="304"/>
      <c r="P1274" s="304"/>
      <c r="Q1274" s="304"/>
      <c r="R1274" s="304"/>
      <c r="S1274" s="305"/>
      <c r="T1274" s="295"/>
      <c r="U1274" s="201"/>
    </row>
    <row r="1275" spans="2:21" ht="15" customHeight="1">
      <c r="C1275" s="201"/>
      <c r="D1275" s="503"/>
      <c r="E1275" s="503"/>
      <c r="F1275" s="503"/>
      <c r="G1275" s="503"/>
      <c r="H1275" s="503"/>
      <c r="I1275" s="503"/>
      <c r="J1275" s="503"/>
      <c r="K1275" s="503"/>
      <c r="L1275" s="504"/>
      <c r="M1275" s="495"/>
      <c r="N1275" s="282" t="s">
        <v>679</v>
      </c>
      <c r="O1275" s="282"/>
      <c r="P1275" s="282"/>
      <c r="Q1275" s="282"/>
      <c r="R1275" s="282"/>
      <c r="S1275" s="283"/>
      <c r="T1275" s="223"/>
      <c r="U1275" s="201"/>
    </row>
    <row r="1276" spans="2:21" ht="15" customHeight="1">
      <c r="C1276" s="201"/>
      <c r="D1276" s="503"/>
      <c r="E1276" s="503"/>
      <c r="F1276" s="503"/>
      <c r="G1276" s="503"/>
      <c r="H1276" s="503"/>
      <c r="I1276" s="503"/>
      <c r="J1276" s="503"/>
      <c r="K1276" s="503"/>
      <c r="L1276" s="504"/>
      <c r="M1276" s="495"/>
      <c r="N1276" s="221" t="s">
        <v>844</v>
      </c>
      <c r="O1276" s="221"/>
      <c r="P1276" s="221"/>
      <c r="Q1276" s="221"/>
      <c r="R1276" s="221"/>
      <c r="S1276" s="222"/>
      <c r="T1276" s="223"/>
      <c r="U1276" s="201"/>
    </row>
    <row r="1277" spans="2:21" ht="15" customHeight="1">
      <c r="C1277" s="201"/>
      <c r="D1277" s="503"/>
      <c r="E1277" s="503"/>
      <c r="F1277" s="503"/>
      <c r="G1277" s="503"/>
      <c r="H1277" s="503"/>
      <c r="I1277" s="503"/>
      <c r="J1277" s="503"/>
      <c r="K1277" s="503"/>
      <c r="L1277" s="504"/>
      <c r="M1277" s="495"/>
      <c r="N1277" s="221"/>
      <c r="O1277" s="221"/>
      <c r="P1277" s="221"/>
      <c r="Q1277" s="221"/>
      <c r="R1277" s="221"/>
      <c r="S1277" s="222"/>
      <c r="T1277" s="223"/>
      <c r="U1277" s="201"/>
    </row>
    <row r="1278" spans="2:21" ht="15" customHeight="1">
      <c r="C1278" s="201"/>
      <c r="D1278" s="503"/>
      <c r="E1278" s="503"/>
      <c r="F1278" s="503"/>
      <c r="G1278" s="503"/>
      <c r="H1278" s="503"/>
      <c r="I1278" s="503"/>
      <c r="J1278" s="503"/>
      <c r="K1278" s="503"/>
      <c r="L1278" s="504"/>
      <c r="M1278" s="495"/>
      <c r="N1278" s="221"/>
      <c r="O1278" s="221"/>
      <c r="P1278" s="221"/>
      <c r="Q1278" s="221"/>
      <c r="R1278" s="221"/>
      <c r="S1278" s="222"/>
      <c r="T1278" s="223"/>
      <c r="U1278" s="201"/>
    </row>
    <row r="1279" spans="2:21" ht="15" customHeight="1">
      <c r="C1279" s="201"/>
      <c r="D1279" s="503"/>
      <c r="E1279" s="503"/>
      <c r="F1279" s="503"/>
      <c r="G1279" s="503"/>
      <c r="H1279" s="503"/>
      <c r="I1279" s="503"/>
      <c r="J1279" s="503"/>
      <c r="K1279" s="503"/>
      <c r="L1279" s="504"/>
      <c r="M1279" s="495"/>
      <c r="N1279" s="221"/>
      <c r="O1279" s="221"/>
      <c r="P1279" s="221"/>
      <c r="Q1279" s="221"/>
      <c r="R1279" s="221"/>
      <c r="S1279" s="222"/>
      <c r="T1279" s="223"/>
      <c r="U1279" s="201"/>
    </row>
    <row r="1280" spans="2:21" ht="15" customHeight="1">
      <c r="C1280" s="201"/>
      <c r="D1280" s="503"/>
      <c r="E1280" s="503"/>
      <c r="F1280" s="503"/>
      <c r="G1280" s="503"/>
      <c r="H1280" s="503"/>
      <c r="I1280" s="503"/>
      <c r="J1280" s="503"/>
      <c r="K1280" s="503"/>
      <c r="L1280" s="504"/>
      <c r="M1280" s="495"/>
      <c r="N1280" s="221"/>
      <c r="O1280" s="221"/>
      <c r="P1280" s="221"/>
      <c r="Q1280" s="221"/>
      <c r="R1280" s="221"/>
      <c r="S1280" s="222"/>
      <c r="T1280" s="223"/>
      <c r="U1280" s="201"/>
    </row>
    <row r="1281" spans="2:21" ht="15" customHeight="1">
      <c r="C1281" s="201"/>
      <c r="D1281" s="480" t="s">
        <v>677</v>
      </c>
      <c r="E1281" s="480"/>
      <c r="F1281" s="480"/>
      <c r="G1281" s="480"/>
      <c r="H1281" s="480"/>
      <c r="I1281" s="480"/>
      <c r="J1281" s="480"/>
      <c r="K1281" s="480"/>
      <c r="L1281" s="222"/>
      <c r="M1281" s="495"/>
      <c r="N1281" s="53" t="s">
        <v>943</v>
      </c>
      <c r="O1281" s="53"/>
      <c r="P1281" s="53"/>
      <c r="Q1281" s="53"/>
      <c r="R1281" s="53"/>
      <c r="S1281" s="54"/>
      <c r="T1281" s="223"/>
      <c r="U1281" s="201"/>
    </row>
    <row r="1282" spans="2:21" ht="15" customHeight="1">
      <c r="C1282" s="201"/>
      <c r="D1282" s="503"/>
      <c r="E1282" s="503"/>
      <c r="F1282" s="503"/>
      <c r="G1282" s="503"/>
      <c r="H1282" s="503"/>
      <c r="I1282" s="503"/>
      <c r="J1282" s="503"/>
      <c r="K1282" s="503"/>
      <c r="L1282" s="504"/>
      <c r="M1282" s="495"/>
      <c r="N1282" s="53"/>
      <c r="O1282" s="53"/>
      <c r="P1282" s="53"/>
      <c r="Q1282" s="53"/>
      <c r="R1282" s="53"/>
      <c r="S1282" s="54"/>
      <c r="T1282" s="223"/>
      <c r="U1282" s="201"/>
    </row>
    <row r="1283" spans="2:21">
      <c r="C1283" s="201"/>
      <c r="D1283" s="503"/>
      <c r="E1283" s="503"/>
      <c r="F1283" s="503"/>
      <c r="G1283" s="503"/>
      <c r="H1283" s="503"/>
      <c r="I1283" s="503"/>
      <c r="J1283" s="503"/>
      <c r="K1283" s="503"/>
      <c r="L1283" s="504"/>
      <c r="M1283" s="495"/>
      <c r="N1283" s="53"/>
      <c r="O1283" s="53"/>
      <c r="P1283" s="53"/>
      <c r="Q1283" s="53"/>
      <c r="R1283" s="53"/>
      <c r="S1283" s="54"/>
      <c r="T1283" s="223"/>
      <c r="U1283" s="201"/>
    </row>
    <row r="1284" spans="2:21">
      <c r="C1284" s="201"/>
      <c r="M1284" s="495"/>
      <c r="N1284" s="304"/>
      <c r="O1284" s="304"/>
      <c r="P1284" s="304"/>
      <c r="Q1284" s="304"/>
      <c r="R1284" s="304"/>
      <c r="S1284" s="305"/>
      <c r="T1284" s="295"/>
      <c r="U1284" s="213"/>
    </row>
    <row r="1285" spans="2:21">
      <c r="C1285" s="213"/>
      <c r="M1285" s="495"/>
      <c r="N1285" s="282" t="s">
        <v>680</v>
      </c>
      <c r="O1285" s="282"/>
      <c r="P1285" s="282"/>
      <c r="Q1285" s="282"/>
      <c r="R1285" s="282"/>
      <c r="S1285" s="283"/>
      <c r="T1285" s="223"/>
      <c r="U1285" s="213"/>
    </row>
    <row r="1286" spans="2:21" ht="15" customHeight="1">
      <c r="C1286" s="213"/>
      <c r="D1286" s="480" t="s">
        <v>83</v>
      </c>
      <c r="E1286" s="480"/>
      <c r="F1286" s="480"/>
      <c r="G1286" s="480"/>
      <c r="H1286" s="480"/>
      <c r="I1286" s="480"/>
      <c r="J1286" s="480"/>
      <c r="K1286" s="480"/>
      <c r="L1286" s="222"/>
      <c r="M1286" s="495"/>
      <c r="N1286" s="221" t="s">
        <v>855</v>
      </c>
      <c r="O1286" s="221"/>
      <c r="P1286" s="221"/>
      <c r="Q1286" s="221"/>
      <c r="R1286" s="221"/>
      <c r="S1286" s="222"/>
      <c r="T1286" s="223"/>
      <c r="U1286" s="213"/>
    </row>
    <row r="1287" spans="2:21">
      <c r="C1287" s="213"/>
      <c r="D1287" s="480"/>
      <c r="E1287" s="480"/>
      <c r="F1287" s="480"/>
      <c r="G1287" s="480"/>
      <c r="H1287" s="480"/>
      <c r="I1287" s="480"/>
      <c r="J1287" s="480"/>
      <c r="K1287" s="480"/>
      <c r="L1287" s="222"/>
      <c r="M1287" s="495"/>
      <c r="N1287" s="304"/>
      <c r="O1287" s="304"/>
      <c r="P1287" s="304"/>
      <c r="Q1287" s="304"/>
      <c r="R1287" s="304"/>
      <c r="S1287" s="305"/>
      <c r="T1287" s="295"/>
      <c r="U1287" s="213"/>
    </row>
    <row r="1288" spans="2:21">
      <c r="C1288" s="213"/>
      <c r="D1288" s="505"/>
      <c r="E1288" s="505"/>
      <c r="F1288" s="505"/>
      <c r="G1288" s="505"/>
      <c r="H1288" s="505"/>
      <c r="I1288" s="505"/>
      <c r="J1288" s="505"/>
      <c r="K1288" s="505"/>
      <c r="L1288" s="354"/>
      <c r="M1288" s="495"/>
      <c r="N1288" s="282" t="s">
        <v>681</v>
      </c>
      <c r="O1288" s="282"/>
      <c r="P1288" s="282"/>
      <c r="Q1288" s="282"/>
      <c r="R1288" s="282"/>
      <c r="S1288" s="283"/>
      <c r="T1288" s="223"/>
      <c r="U1288" s="213"/>
    </row>
    <row r="1289" spans="2:21">
      <c r="C1289" s="213"/>
      <c r="D1289" s="505"/>
      <c r="E1289" s="505"/>
      <c r="F1289" s="505"/>
      <c r="G1289" s="505"/>
      <c r="H1289" s="505"/>
      <c r="I1289" s="505"/>
      <c r="J1289" s="505"/>
      <c r="K1289" s="505"/>
      <c r="L1289" s="354"/>
      <c r="M1289" s="495"/>
      <c r="N1289" s="221" t="s">
        <v>854</v>
      </c>
      <c r="O1289" s="221"/>
      <c r="P1289" s="221"/>
      <c r="Q1289" s="221"/>
      <c r="R1289" s="221"/>
      <c r="S1289" s="222"/>
      <c r="T1289" s="223"/>
      <c r="U1289" s="213"/>
    </row>
    <row r="1290" spans="2:21">
      <c r="D1290" s="324"/>
      <c r="M1290" s="495"/>
      <c r="N1290" s="221"/>
      <c r="O1290" s="221"/>
      <c r="P1290" s="221"/>
      <c r="Q1290" s="221"/>
      <c r="R1290" s="221"/>
      <c r="S1290" s="222"/>
      <c r="T1290" s="223"/>
    </row>
    <row r="1291" spans="2:21">
      <c r="M1291" s="495"/>
      <c r="N1291" s="221"/>
      <c r="O1291" s="221"/>
      <c r="P1291" s="221"/>
      <c r="Q1291" s="221"/>
      <c r="R1291" s="221"/>
      <c r="S1291" s="222"/>
      <c r="T1291" s="223"/>
    </row>
    <row r="1292" spans="2:21">
      <c r="B1292" s="506" t="e">
        <f>SUM(#REF!,B1310,B1341,B1363,#REF!)</f>
        <v>#REF!</v>
      </c>
      <c r="C1292" s="201"/>
      <c r="D1292" s="324"/>
      <c r="M1292" s="495"/>
      <c r="N1292" s="221"/>
      <c r="O1292" s="221"/>
      <c r="P1292" s="221"/>
      <c r="Q1292" s="221"/>
      <c r="R1292" s="221"/>
      <c r="S1292" s="222"/>
      <c r="T1292" s="223"/>
    </row>
    <row r="1293" spans="2:21" ht="15" customHeight="1">
      <c r="C1293" s="201"/>
      <c r="M1293" s="495"/>
      <c r="N1293" s="221"/>
      <c r="O1293" s="221"/>
      <c r="P1293" s="221"/>
      <c r="Q1293" s="221"/>
      <c r="R1293" s="221"/>
      <c r="S1293" s="222"/>
      <c r="T1293" s="223"/>
    </row>
    <row r="1294" spans="2:21" ht="15" customHeight="1">
      <c r="C1294" s="201"/>
      <c r="D1294" s="213"/>
      <c r="E1294" s="213"/>
      <c r="F1294" s="213"/>
      <c r="G1294" s="213"/>
      <c r="H1294" s="213"/>
      <c r="I1294" s="213"/>
      <c r="J1294" s="213"/>
      <c r="K1294" s="213"/>
      <c r="L1294" s="213"/>
      <c r="M1294" s="213"/>
      <c r="N1294" s="213"/>
      <c r="O1294" s="213"/>
      <c r="P1294" s="213"/>
      <c r="Q1294" s="213"/>
      <c r="R1294" s="213"/>
      <c r="S1294" s="214"/>
      <c r="T1294" s="170"/>
    </row>
    <row r="1295" spans="2:21" ht="15" customHeight="1">
      <c r="C1295" s="201"/>
      <c r="D1295" s="309"/>
      <c r="E1295" s="309"/>
      <c r="F1295" s="309"/>
      <c r="G1295" s="309"/>
      <c r="H1295" s="309"/>
      <c r="I1295" s="309"/>
      <c r="J1295" s="309"/>
      <c r="K1295" s="309"/>
      <c r="L1295" s="309"/>
      <c r="M1295" s="309"/>
      <c r="N1295" s="309"/>
      <c r="O1295" s="309"/>
      <c r="P1295" s="309"/>
      <c r="Q1295" s="309"/>
      <c r="R1295" s="309"/>
      <c r="S1295" s="408"/>
      <c r="T1295" s="170"/>
    </row>
    <row r="1296" spans="2:21" ht="15" customHeight="1">
      <c r="C1296" s="201"/>
      <c r="D1296" s="213"/>
      <c r="E1296" s="213"/>
      <c r="F1296" s="213"/>
      <c r="G1296" s="213"/>
      <c r="H1296" s="213"/>
      <c r="I1296" s="213"/>
      <c r="J1296" s="213"/>
      <c r="K1296" s="213"/>
      <c r="L1296" s="213"/>
      <c r="M1296" s="213"/>
      <c r="N1296" s="213"/>
      <c r="O1296" s="213"/>
      <c r="P1296" s="213"/>
      <c r="Q1296" s="213"/>
      <c r="R1296" s="213"/>
      <c r="S1296" s="214"/>
      <c r="T1296" s="170"/>
      <c r="U1296" s="201"/>
    </row>
    <row r="1297" spans="2:21">
      <c r="C1297" s="213"/>
      <c r="D1297" s="210" t="s">
        <v>509</v>
      </c>
      <c r="M1297" s="495"/>
      <c r="N1297" s="212" t="s">
        <v>3</v>
      </c>
      <c r="O1297" s="213"/>
      <c r="P1297" s="213"/>
      <c r="Q1297" s="213"/>
      <c r="R1297" s="213"/>
      <c r="S1297" s="214"/>
      <c r="T1297" s="170"/>
      <c r="U1297" s="201"/>
    </row>
    <row r="1298" spans="2:21">
      <c r="C1298" s="213"/>
      <c r="D1298" s="261"/>
      <c r="M1298" s="495"/>
      <c r="N1298" s="213"/>
      <c r="O1298" s="213"/>
      <c r="P1298" s="213"/>
      <c r="Q1298" s="213"/>
      <c r="R1298" s="213"/>
      <c r="S1298" s="214"/>
      <c r="T1298" s="170"/>
      <c r="U1298" s="201"/>
    </row>
    <row r="1299" spans="2:21">
      <c r="D1299" s="507" t="s">
        <v>685</v>
      </c>
      <c r="E1299" s="507"/>
      <c r="F1299" s="507"/>
      <c r="G1299" s="507"/>
      <c r="H1299" s="507"/>
      <c r="I1299" s="507"/>
      <c r="J1299" s="507"/>
      <c r="K1299" s="507"/>
      <c r="L1299" s="508"/>
      <c r="M1299" s="495"/>
      <c r="N1299" s="218" t="s">
        <v>686</v>
      </c>
      <c r="O1299" s="218"/>
      <c r="P1299" s="218"/>
      <c r="Q1299" s="218"/>
      <c r="R1299" s="218"/>
      <c r="S1299" s="219"/>
      <c r="T1299" s="220"/>
      <c r="U1299" s="201"/>
    </row>
    <row r="1300" spans="2:21">
      <c r="D1300" s="507"/>
      <c r="E1300" s="507"/>
      <c r="F1300" s="507"/>
      <c r="G1300" s="507"/>
      <c r="H1300" s="507"/>
      <c r="I1300" s="507"/>
      <c r="J1300" s="507"/>
      <c r="K1300" s="507"/>
      <c r="L1300" s="508"/>
      <c r="M1300" s="495"/>
      <c r="N1300" s="221" t="s">
        <v>687</v>
      </c>
      <c r="O1300" s="221"/>
      <c r="P1300" s="221"/>
      <c r="Q1300" s="221"/>
      <c r="R1300" s="221"/>
      <c r="S1300" s="222"/>
      <c r="T1300" s="223"/>
      <c r="U1300" s="201"/>
    </row>
    <row r="1301" spans="2:21">
      <c r="D1301" s="284"/>
      <c r="M1301" s="495"/>
      <c r="N1301" s="221"/>
      <c r="O1301" s="221"/>
      <c r="P1301" s="221"/>
      <c r="Q1301" s="221"/>
      <c r="R1301" s="221"/>
      <c r="S1301" s="222"/>
      <c r="T1301" s="223"/>
      <c r="U1301" s="201"/>
    </row>
    <row r="1302" spans="2:21">
      <c r="C1302" s="201"/>
      <c r="D1302" s="285"/>
      <c r="M1302" s="495"/>
      <c r="N1302" s="249"/>
      <c r="O1302" s="249"/>
      <c r="P1302" s="249"/>
      <c r="Q1302" s="249"/>
      <c r="R1302" s="249"/>
      <c r="S1302" s="250"/>
      <c r="T1302" s="242"/>
      <c r="U1302" s="213"/>
    </row>
    <row r="1303" spans="2:21">
      <c r="C1303" s="201"/>
      <c r="M1303" s="495"/>
      <c r="N1303" s="282" t="s">
        <v>688</v>
      </c>
      <c r="O1303" s="282"/>
      <c r="P1303" s="282"/>
      <c r="Q1303" s="282"/>
      <c r="R1303" s="282"/>
      <c r="S1303" s="283"/>
      <c r="T1303" s="223"/>
      <c r="U1303" s="213"/>
    </row>
    <row r="1304" spans="2:21">
      <c r="C1304" s="201"/>
      <c r="D1304" s="256"/>
      <c r="M1304" s="495"/>
      <c r="N1304" s="221" t="s">
        <v>689</v>
      </c>
      <c r="O1304" s="221"/>
      <c r="P1304" s="221"/>
      <c r="Q1304" s="221"/>
      <c r="R1304" s="221"/>
      <c r="S1304" s="222"/>
      <c r="T1304" s="223"/>
      <c r="U1304" s="213"/>
    </row>
    <row r="1305" spans="2:21">
      <c r="C1305" s="201"/>
      <c r="D1305" s="255" t="s">
        <v>11</v>
      </c>
      <c r="M1305" s="495"/>
      <c r="N1305" s="221"/>
      <c r="O1305" s="221"/>
      <c r="P1305" s="221"/>
      <c r="Q1305" s="221"/>
      <c r="R1305" s="221"/>
      <c r="S1305" s="222"/>
      <c r="T1305" s="223"/>
    </row>
    <row r="1306" spans="2:21">
      <c r="C1306" s="201"/>
      <c r="M1306" s="495"/>
      <c r="N1306" s="244"/>
      <c r="O1306" s="244"/>
      <c r="P1306" s="244"/>
      <c r="Q1306" s="244"/>
      <c r="R1306" s="244"/>
      <c r="S1306" s="260"/>
      <c r="T1306" s="178"/>
    </row>
    <row r="1307" spans="2:21">
      <c r="C1307" s="201"/>
      <c r="M1307" s="495"/>
      <c r="N1307" s="274" t="s">
        <v>690</v>
      </c>
      <c r="O1307" s="274"/>
      <c r="P1307" s="274"/>
      <c r="Q1307" s="274"/>
      <c r="R1307" s="274"/>
      <c r="S1307" s="275"/>
      <c r="T1307" s="276"/>
    </row>
    <row r="1308" spans="2:21">
      <c r="C1308" s="201"/>
      <c r="M1308" s="495"/>
      <c r="N1308" s="373" t="s">
        <v>691</v>
      </c>
      <c r="O1308" s="373"/>
      <c r="P1308" s="373"/>
      <c r="Q1308" s="373"/>
      <c r="R1308" s="373"/>
      <c r="S1308" s="230"/>
      <c r="T1308" s="223"/>
    </row>
    <row r="1309" spans="2:21">
      <c r="C1309" s="201"/>
      <c r="M1309" s="495"/>
      <c r="N1309" s="373"/>
      <c r="O1309" s="373"/>
      <c r="P1309" s="373"/>
      <c r="Q1309" s="373"/>
      <c r="R1309" s="373"/>
      <c r="S1309" s="230"/>
      <c r="T1309" s="223"/>
    </row>
    <row r="1310" spans="2:21" ht="15" customHeight="1">
      <c r="B1310" s="509"/>
      <c r="C1310" s="201"/>
      <c r="D1310" s="482"/>
      <c r="M1310" s="208"/>
      <c r="N1310" s="213"/>
      <c r="O1310" s="213"/>
      <c r="P1310" s="213"/>
      <c r="Q1310" s="213"/>
      <c r="R1310" s="213"/>
      <c r="S1310" s="214"/>
      <c r="T1310" s="170"/>
      <c r="U1310" s="201"/>
    </row>
    <row r="1311" spans="2:21" ht="15" customHeight="1">
      <c r="C1311" s="201"/>
      <c r="N1311" s="213"/>
      <c r="O1311" s="213"/>
      <c r="P1311" s="213"/>
      <c r="Q1311" s="213"/>
      <c r="R1311" s="213"/>
      <c r="S1311" s="408"/>
      <c r="T1311" s="170"/>
      <c r="U1311" s="201"/>
    </row>
    <row r="1312" spans="2:21" ht="15" customHeight="1">
      <c r="C1312" s="201"/>
      <c r="D1312" s="258"/>
      <c r="E1312" s="258"/>
      <c r="F1312" s="258"/>
      <c r="G1312" s="258"/>
      <c r="H1312" s="258"/>
      <c r="I1312" s="258"/>
      <c r="J1312" s="258"/>
      <c r="K1312" s="258"/>
      <c r="L1312" s="258"/>
      <c r="M1312" s="258"/>
      <c r="N1312" s="258"/>
      <c r="O1312" s="258"/>
      <c r="P1312" s="258"/>
      <c r="Q1312" s="258"/>
      <c r="R1312" s="258"/>
      <c r="S1312" s="259"/>
      <c r="T1312" s="170"/>
      <c r="U1312" s="201"/>
    </row>
    <row r="1313" spans="3:21" ht="15" customHeight="1">
      <c r="C1313" s="201"/>
      <c r="D1313" s="210" t="s">
        <v>155</v>
      </c>
      <c r="M1313" s="495"/>
      <c r="N1313" s="212" t="s">
        <v>3</v>
      </c>
      <c r="O1313" s="213"/>
      <c r="P1313" s="213"/>
      <c r="Q1313" s="213"/>
      <c r="R1313" s="213"/>
      <c r="S1313" s="214"/>
      <c r="T1313" s="170"/>
      <c r="U1313" s="201"/>
    </row>
    <row r="1314" spans="3:21" ht="15" customHeight="1">
      <c r="C1314" s="201"/>
      <c r="D1314" s="261"/>
      <c r="M1314" s="495"/>
      <c r="N1314" s="213"/>
      <c r="O1314" s="213"/>
      <c r="P1314" s="213"/>
      <c r="Q1314" s="213"/>
      <c r="R1314" s="213"/>
      <c r="S1314" s="214"/>
      <c r="T1314" s="170"/>
      <c r="U1314" s="201"/>
    </row>
    <row r="1315" spans="3:21" ht="15" customHeight="1">
      <c r="C1315" s="201"/>
      <c r="D1315" s="480" t="s">
        <v>692</v>
      </c>
      <c r="E1315" s="480"/>
      <c r="F1315" s="480"/>
      <c r="G1315" s="480"/>
      <c r="H1315" s="480"/>
      <c r="I1315" s="480"/>
      <c r="J1315" s="480"/>
      <c r="K1315" s="480"/>
      <c r="L1315" s="222"/>
      <c r="M1315" s="495"/>
      <c r="N1315" s="218" t="s">
        <v>161</v>
      </c>
      <c r="O1315" s="218"/>
      <c r="P1315" s="218"/>
      <c r="Q1315" s="218"/>
      <c r="R1315" s="218"/>
      <c r="S1315" s="219"/>
      <c r="T1315" s="220"/>
      <c r="U1315" s="213"/>
    </row>
    <row r="1316" spans="3:21" ht="15" customHeight="1">
      <c r="C1316" s="201"/>
      <c r="D1316" s="480"/>
      <c r="E1316" s="480"/>
      <c r="F1316" s="480"/>
      <c r="G1316" s="480"/>
      <c r="H1316" s="480"/>
      <c r="I1316" s="480"/>
      <c r="J1316" s="480"/>
      <c r="K1316" s="480"/>
      <c r="L1316" s="222"/>
      <c r="M1316" s="495"/>
      <c r="N1316" s="221" t="s">
        <v>694</v>
      </c>
      <c r="O1316" s="221"/>
      <c r="P1316" s="221"/>
      <c r="Q1316" s="221"/>
      <c r="R1316" s="221"/>
      <c r="S1316" s="222"/>
      <c r="T1316" s="223"/>
    </row>
    <row r="1317" spans="3:21" ht="15" customHeight="1">
      <c r="C1317" s="201"/>
      <c r="D1317" s="284"/>
      <c r="M1317" s="495"/>
      <c r="N1317" s="221"/>
      <c r="O1317" s="221"/>
      <c r="P1317" s="221"/>
      <c r="Q1317" s="221"/>
      <c r="R1317" s="221"/>
      <c r="S1317" s="222"/>
      <c r="T1317" s="223"/>
    </row>
    <row r="1318" spans="3:21">
      <c r="C1318" s="201"/>
      <c r="D1318" s="284"/>
      <c r="M1318" s="495"/>
      <c r="N1318" s="221"/>
      <c r="O1318" s="221"/>
      <c r="P1318" s="221"/>
      <c r="Q1318" s="221"/>
      <c r="R1318" s="221"/>
      <c r="S1318" s="222"/>
      <c r="T1318" s="223"/>
    </row>
    <row r="1319" spans="3:21">
      <c r="C1319" s="201"/>
      <c r="D1319" s="284"/>
      <c r="M1319" s="495"/>
      <c r="N1319" s="304"/>
      <c r="O1319" s="304"/>
      <c r="P1319" s="304"/>
      <c r="Q1319" s="304"/>
      <c r="R1319" s="304"/>
      <c r="S1319" s="305"/>
      <c r="T1319" s="295"/>
    </row>
    <row r="1320" spans="3:21">
      <c r="C1320" s="201"/>
      <c r="D1320" s="287" t="s">
        <v>693</v>
      </c>
      <c r="M1320" s="495"/>
      <c r="N1320" s="282" t="s">
        <v>109</v>
      </c>
      <c r="O1320" s="282"/>
      <c r="P1320" s="282"/>
      <c r="Q1320" s="282"/>
      <c r="R1320" s="282"/>
      <c r="S1320" s="283"/>
      <c r="T1320" s="223"/>
    </row>
    <row r="1321" spans="3:21" ht="15" customHeight="1">
      <c r="C1321" s="201"/>
      <c r="D1321" s="284"/>
      <c r="M1321" s="495"/>
      <c r="N1321" s="221" t="s">
        <v>695</v>
      </c>
      <c r="O1321" s="221"/>
      <c r="P1321" s="221"/>
      <c r="Q1321" s="221"/>
      <c r="R1321" s="221"/>
      <c r="S1321" s="222"/>
      <c r="T1321" s="223"/>
    </row>
    <row r="1322" spans="3:21">
      <c r="C1322" s="201"/>
      <c r="D1322" s="284"/>
      <c r="M1322" s="495"/>
      <c r="N1322" s="221"/>
      <c r="O1322" s="221"/>
      <c r="P1322" s="221"/>
      <c r="Q1322" s="221"/>
      <c r="R1322" s="221"/>
      <c r="S1322" s="222"/>
      <c r="T1322" s="223"/>
    </row>
    <row r="1323" spans="3:21">
      <c r="C1323" s="201"/>
      <c r="D1323" s="285"/>
      <c r="M1323" s="495"/>
      <c r="N1323" s="221"/>
      <c r="O1323" s="221"/>
      <c r="P1323" s="221"/>
      <c r="Q1323" s="221"/>
      <c r="R1323" s="221"/>
      <c r="S1323" s="222"/>
      <c r="T1323" s="223"/>
    </row>
    <row r="1324" spans="3:21">
      <c r="D1324" s="285"/>
      <c r="M1324" s="495"/>
      <c r="N1324" s="510"/>
      <c r="O1324" s="510"/>
      <c r="P1324" s="510"/>
      <c r="Q1324" s="510"/>
      <c r="R1324" s="510"/>
      <c r="S1324" s="511"/>
      <c r="T1324" s="479"/>
    </row>
    <row r="1325" spans="3:21">
      <c r="D1325" s="285"/>
      <c r="M1325" s="208"/>
      <c r="N1325" s="477"/>
      <c r="O1325" s="477"/>
      <c r="P1325" s="477"/>
      <c r="Q1325" s="477"/>
      <c r="R1325" s="477"/>
      <c r="S1325" s="478"/>
      <c r="T1325" s="479"/>
    </row>
    <row r="1326" spans="3:21">
      <c r="C1326" s="201"/>
      <c r="N1326" s="213"/>
      <c r="O1326" s="213"/>
      <c r="P1326" s="213"/>
      <c r="Q1326" s="213"/>
      <c r="R1326" s="213"/>
      <c r="S1326" s="408"/>
      <c r="T1326" s="170"/>
    </row>
    <row r="1327" spans="3:21">
      <c r="C1327" s="201"/>
      <c r="D1327" s="258"/>
      <c r="E1327" s="258"/>
      <c r="F1327" s="258"/>
      <c r="G1327" s="258"/>
      <c r="H1327" s="258"/>
      <c r="I1327" s="258"/>
      <c r="J1327" s="258"/>
      <c r="K1327" s="258"/>
      <c r="L1327" s="258"/>
      <c r="M1327" s="258"/>
      <c r="N1327" s="258"/>
      <c r="O1327" s="258"/>
      <c r="P1327" s="258"/>
      <c r="Q1327" s="258"/>
      <c r="R1327" s="258"/>
      <c r="S1327" s="214"/>
      <c r="T1327" s="170"/>
    </row>
    <row r="1328" spans="3:21">
      <c r="C1328" s="201"/>
      <c r="N1328" s="213"/>
      <c r="O1328" s="213"/>
      <c r="P1328" s="213"/>
      <c r="Q1328" s="213"/>
      <c r="R1328" s="213"/>
      <c r="S1328" s="214"/>
      <c r="T1328" s="170"/>
    </row>
    <row r="1329" spans="2:21">
      <c r="C1329" s="201"/>
      <c r="D1329" s="512" t="s">
        <v>22</v>
      </c>
      <c r="E1329" s="513"/>
      <c r="F1329" s="513"/>
      <c r="G1329" s="513"/>
      <c r="H1329" s="513"/>
      <c r="I1329" s="513"/>
      <c r="J1329" s="513"/>
      <c r="K1329" s="513"/>
      <c r="L1329" s="513"/>
      <c r="M1329" s="513"/>
      <c r="N1329" s="514"/>
      <c r="O1329" s="514"/>
      <c r="P1329" s="514"/>
      <c r="Q1329" s="514"/>
      <c r="R1329" s="514"/>
      <c r="S1329" s="515"/>
      <c r="T1329" s="443"/>
    </row>
    <row r="1330" spans="2:21">
      <c r="C1330" s="201"/>
      <c r="N1330" s="213"/>
      <c r="O1330" s="213"/>
      <c r="P1330" s="213"/>
      <c r="Q1330" s="213"/>
      <c r="R1330" s="213"/>
      <c r="S1330" s="214"/>
      <c r="T1330" s="170"/>
    </row>
    <row r="1331" spans="2:21">
      <c r="C1331" s="201"/>
      <c r="D1331" s="210" t="s">
        <v>510</v>
      </c>
      <c r="M1331" s="516"/>
      <c r="N1331" s="212" t="s">
        <v>3</v>
      </c>
      <c r="O1331" s="213"/>
      <c r="P1331" s="213"/>
      <c r="Q1331" s="213"/>
      <c r="R1331" s="213"/>
      <c r="S1331" s="214"/>
      <c r="T1331" s="170"/>
      <c r="U1331" s="201"/>
    </row>
    <row r="1332" spans="2:21">
      <c r="C1332" s="201"/>
      <c r="D1332" s="261"/>
      <c r="M1332" s="516"/>
      <c r="N1332" s="213"/>
      <c r="O1332" s="213"/>
      <c r="P1332" s="213"/>
      <c r="Q1332" s="213"/>
      <c r="R1332" s="213"/>
      <c r="S1332" s="214"/>
      <c r="T1332" s="170"/>
      <c r="U1332" s="201"/>
    </row>
    <row r="1333" spans="2:21">
      <c r="C1333" s="201"/>
      <c r="D1333" s="255" t="s">
        <v>84</v>
      </c>
      <c r="E1333" s="517"/>
      <c r="F1333" s="517"/>
      <c r="G1333" s="517"/>
      <c r="H1333" s="517"/>
      <c r="I1333" s="517"/>
      <c r="J1333" s="517"/>
      <c r="K1333" s="517"/>
      <c r="L1333" s="518"/>
      <c r="M1333" s="516"/>
      <c r="N1333" s="218" t="s">
        <v>94</v>
      </c>
      <c r="O1333" s="218"/>
      <c r="P1333" s="218"/>
      <c r="Q1333" s="218"/>
      <c r="R1333" s="218"/>
      <c r="S1333" s="219"/>
      <c r="T1333" s="220"/>
      <c r="U1333" s="201"/>
    </row>
    <row r="1334" spans="2:21" ht="15" customHeight="1">
      <c r="C1334" s="201"/>
      <c r="D1334" s="517"/>
      <c r="E1334" s="517"/>
      <c r="F1334" s="517"/>
      <c r="G1334" s="517"/>
      <c r="H1334" s="517"/>
      <c r="I1334" s="517"/>
      <c r="J1334" s="517"/>
      <c r="K1334" s="517"/>
      <c r="L1334" s="518"/>
      <c r="M1334" s="516"/>
      <c r="N1334" s="221" t="s">
        <v>187</v>
      </c>
      <c r="O1334" s="221"/>
      <c r="P1334" s="221"/>
      <c r="Q1334" s="221"/>
      <c r="R1334" s="221"/>
      <c r="S1334" s="222"/>
      <c r="T1334" s="223"/>
      <c r="U1334" s="201"/>
    </row>
    <row r="1335" spans="2:21">
      <c r="C1335" s="201"/>
      <c r="D1335" s="517"/>
      <c r="E1335" s="517"/>
      <c r="F1335" s="517"/>
      <c r="G1335" s="517"/>
      <c r="H1335" s="517"/>
      <c r="I1335" s="517"/>
      <c r="J1335" s="517"/>
      <c r="K1335" s="517"/>
      <c r="L1335" s="519"/>
      <c r="M1335" s="516"/>
      <c r="N1335" s="221"/>
      <c r="O1335" s="221"/>
      <c r="P1335" s="221"/>
      <c r="Q1335" s="221"/>
      <c r="R1335" s="221"/>
      <c r="S1335" s="222"/>
      <c r="T1335" s="223"/>
      <c r="U1335" s="201"/>
    </row>
    <row r="1336" spans="2:21">
      <c r="C1336" s="201"/>
      <c r="D1336" s="517"/>
      <c r="E1336" s="517"/>
      <c r="F1336" s="517"/>
      <c r="G1336" s="517"/>
      <c r="H1336" s="517"/>
      <c r="I1336" s="517"/>
      <c r="J1336" s="517"/>
      <c r="K1336" s="517"/>
      <c r="L1336" s="519"/>
      <c r="M1336" s="516"/>
      <c r="N1336" s="249"/>
      <c r="O1336" s="249"/>
      <c r="P1336" s="249"/>
      <c r="Q1336" s="249"/>
      <c r="R1336" s="249"/>
      <c r="S1336" s="250"/>
      <c r="T1336" s="242"/>
      <c r="U1336" s="201"/>
    </row>
    <row r="1337" spans="2:21" ht="15" customHeight="1">
      <c r="C1337" s="201"/>
      <c r="E1337" s="517"/>
      <c r="F1337" s="517"/>
      <c r="G1337" s="517"/>
      <c r="H1337" s="517"/>
      <c r="I1337" s="517"/>
      <c r="J1337" s="517"/>
      <c r="K1337" s="517"/>
      <c r="L1337" s="519"/>
      <c r="M1337" s="516"/>
      <c r="N1337" s="221" t="s">
        <v>698</v>
      </c>
      <c r="O1337" s="221"/>
      <c r="P1337" s="221"/>
      <c r="Q1337" s="221"/>
      <c r="R1337" s="221"/>
      <c r="S1337" s="222"/>
      <c r="T1337" s="223"/>
      <c r="U1337" s="201"/>
    </row>
    <row r="1338" spans="2:21">
      <c r="C1338" s="201"/>
      <c r="D1338" s="287" t="s">
        <v>696</v>
      </c>
      <c r="E1338" s="517"/>
      <c r="F1338" s="517"/>
      <c r="G1338" s="517"/>
      <c r="H1338" s="517"/>
      <c r="I1338" s="517"/>
      <c r="J1338" s="517"/>
      <c r="K1338" s="517"/>
      <c r="L1338" s="519"/>
      <c r="M1338" s="516"/>
      <c r="N1338" s="221"/>
      <c r="O1338" s="221"/>
      <c r="P1338" s="221"/>
      <c r="Q1338" s="221"/>
      <c r="R1338" s="221"/>
      <c r="S1338" s="222"/>
      <c r="T1338" s="223"/>
      <c r="U1338" s="201"/>
    </row>
    <row r="1339" spans="2:21">
      <c r="C1339" s="201"/>
      <c r="D1339" s="256"/>
      <c r="M1339" s="516"/>
      <c r="N1339" s="221"/>
      <c r="O1339" s="221"/>
      <c r="P1339" s="221"/>
      <c r="Q1339" s="221"/>
      <c r="R1339" s="221"/>
      <c r="S1339" s="222"/>
      <c r="T1339" s="223"/>
      <c r="U1339" s="201"/>
    </row>
    <row r="1340" spans="2:21" ht="15" customHeight="1">
      <c r="C1340" s="201"/>
      <c r="D1340" s="256"/>
      <c r="M1340" s="516"/>
      <c r="N1340" s="221"/>
      <c r="O1340" s="221"/>
      <c r="P1340" s="221"/>
      <c r="Q1340" s="221"/>
      <c r="R1340" s="221"/>
      <c r="S1340" s="222"/>
      <c r="T1340" s="223"/>
      <c r="U1340" s="201"/>
    </row>
    <row r="1341" spans="2:21" ht="15" customHeight="1">
      <c r="B1341" s="509"/>
      <c r="C1341" s="201"/>
      <c r="D1341" s="256"/>
      <c r="M1341" s="516"/>
      <c r="N1341" s="221"/>
      <c r="O1341" s="221"/>
      <c r="P1341" s="221"/>
      <c r="Q1341" s="221"/>
      <c r="R1341" s="221"/>
      <c r="S1341" s="222"/>
      <c r="T1341" s="223"/>
      <c r="U1341" s="201"/>
    </row>
    <row r="1342" spans="2:21" ht="15" customHeight="1">
      <c r="C1342" s="201"/>
      <c r="M1342" s="516"/>
      <c r="N1342" s="221"/>
      <c r="O1342" s="221"/>
      <c r="P1342" s="221"/>
      <c r="Q1342" s="221"/>
      <c r="R1342" s="221"/>
      <c r="S1342" s="222"/>
      <c r="T1342" s="223"/>
      <c r="U1342" s="213"/>
    </row>
    <row r="1343" spans="2:21" ht="15" customHeight="1">
      <c r="C1343" s="201"/>
      <c r="M1343" s="516"/>
      <c r="N1343" s="213"/>
      <c r="O1343" s="213"/>
      <c r="P1343" s="213"/>
      <c r="Q1343" s="213"/>
      <c r="R1343" s="213"/>
      <c r="S1343" s="214"/>
      <c r="T1343" s="170"/>
      <c r="U1343" s="213"/>
    </row>
    <row r="1344" spans="2:21" ht="15" customHeight="1">
      <c r="C1344" s="201"/>
      <c r="D1344" s="370"/>
      <c r="M1344" s="516"/>
      <c r="N1344" s="274" t="s">
        <v>205</v>
      </c>
      <c r="O1344" s="274"/>
      <c r="P1344" s="274"/>
      <c r="Q1344" s="274"/>
      <c r="R1344" s="274"/>
      <c r="S1344" s="275"/>
      <c r="T1344" s="276"/>
    </row>
    <row r="1345" spans="3:20" ht="15" customHeight="1">
      <c r="C1345" s="201"/>
      <c r="D1345" s="370"/>
      <c r="M1345" s="516"/>
      <c r="N1345" s="221" t="s">
        <v>853</v>
      </c>
      <c r="O1345" s="221"/>
      <c r="P1345" s="221"/>
      <c r="Q1345" s="221"/>
      <c r="R1345" s="221"/>
      <c r="S1345" s="222"/>
      <c r="T1345" s="223"/>
    </row>
    <row r="1346" spans="3:20">
      <c r="C1346" s="201"/>
      <c r="M1346" s="516"/>
      <c r="N1346" s="221"/>
      <c r="O1346" s="221"/>
      <c r="P1346" s="221"/>
      <c r="Q1346" s="221"/>
      <c r="R1346" s="221"/>
      <c r="S1346" s="222"/>
      <c r="T1346" s="223"/>
    </row>
    <row r="1347" spans="3:20">
      <c r="C1347" s="201"/>
      <c r="D1347" s="370"/>
      <c r="M1347" s="516"/>
      <c r="N1347" s="221"/>
      <c r="O1347" s="221"/>
      <c r="P1347" s="221"/>
      <c r="Q1347" s="221"/>
      <c r="R1347" s="221"/>
      <c r="S1347" s="222"/>
      <c r="T1347" s="223"/>
    </row>
    <row r="1348" spans="3:20">
      <c r="C1348" s="201"/>
      <c r="M1348" s="516"/>
      <c r="N1348" s="213"/>
      <c r="O1348" s="213"/>
      <c r="P1348" s="213"/>
      <c r="Q1348" s="213"/>
      <c r="R1348" s="213"/>
      <c r="S1348" s="214"/>
      <c r="T1348" s="170"/>
    </row>
    <row r="1349" spans="3:20">
      <c r="C1349" s="201"/>
      <c r="D1349" s="370"/>
      <c r="M1349" s="516"/>
      <c r="N1349" s="213"/>
      <c r="O1349" s="213"/>
      <c r="P1349" s="213"/>
      <c r="Q1349" s="213"/>
      <c r="R1349" s="213"/>
      <c r="S1349" s="214"/>
      <c r="T1349" s="170"/>
    </row>
    <row r="1350" spans="3:20">
      <c r="C1350" s="201"/>
      <c r="D1350" s="482"/>
      <c r="M1350" s="516"/>
      <c r="N1350" s="213"/>
      <c r="O1350" s="213"/>
      <c r="P1350" s="213"/>
      <c r="Q1350" s="213"/>
      <c r="R1350" s="213"/>
      <c r="S1350" s="214"/>
      <c r="T1350" s="170"/>
    </row>
    <row r="1351" spans="3:20">
      <c r="C1351" s="213"/>
      <c r="D1351" s="482"/>
      <c r="M1351" s="516"/>
      <c r="N1351" s="213"/>
      <c r="O1351" s="213"/>
      <c r="P1351" s="213"/>
      <c r="Q1351" s="213"/>
      <c r="R1351" s="213"/>
      <c r="S1351" s="214"/>
      <c r="T1351" s="170"/>
    </row>
    <row r="1352" spans="3:20" ht="15" customHeight="1">
      <c r="C1352" s="213"/>
      <c r="D1352" s="502"/>
      <c r="E1352" s="502"/>
      <c r="F1352" s="502"/>
      <c r="G1352" s="502"/>
      <c r="H1352" s="502"/>
      <c r="I1352" s="502"/>
      <c r="J1352" s="502"/>
      <c r="K1352" s="502"/>
      <c r="L1352" s="305"/>
      <c r="M1352" s="516"/>
      <c r="N1352" s="213"/>
      <c r="O1352" s="213"/>
      <c r="P1352" s="213"/>
      <c r="Q1352" s="213"/>
      <c r="R1352" s="213"/>
      <c r="S1352" s="214"/>
      <c r="T1352" s="170"/>
    </row>
    <row r="1353" spans="3:20" ht="15" customHeight="1">
      <c r="C1353" s="213"/>
      <c r="D1353" s="480" t="s">
        <v>697</v>
      </c>
      <c r="E1353" s="480"/>
      <c r="F1353" s="480"/>
      <c r="G1353" s="480"/>
      <c r="H1353" s="480"/>
      <c r="I1353" s="480"/>
      <c r="J1353" s="480"/>
      <c r="K1353" s="480"/>
      <c r="L1353" s="222"/>
      <c r="M1353" s="516"/>
      <c r="N1353" s="213"/>
      <c r="O1353" s="213"/>
      <c r="P1353" s="213"/>
      <c r="Q1353" s="213"/>
      <c r="R1353" s="213"/>
      <c r="S1353" s="214"/>
      <c r="T1353" s="170"/>
    </row>
    <row r="1354" spans="3:20">
      <c r="C1354" s="213"/>
      <c r="D1354" s="482"/>
      <c r="M1354" s="516"/>
      <c r="N1354" s="213"/>
      <c r="O1354" s="213"/>
      <c r="P1354" s="213"/>
      <c r="Q1354" s="213"/>
      <c r="R1354" s="213"/>
      <c r="S1354" s="214"/>
      <c r="T1354" s="170"/>
    </row>
    <row r="1355" spans="3:20">
      <c r="C1355" s="213"/>
      <c r="D1355" s="482"/>
      <c r="M1355" s="516"/>
      <c r="N1355" s="213"/>
      <c r="O1355" s="213"/>
      <c r="P1355" s="213"/>
      <c r="Q1355" s="213"/>
      <c r="R1355" s="213"/>
      <c r="S1355" s="214"/>
      <c r="T1355" s="170"/>
    </row>
    <row r="1356" spans="3:20">
      <c r="M1356" s="208"/>
      <c r="N1356" s="213"/>
      <c r="O1356" s="213"/>
      <c r="P1356" s="213"/>
      <c r="Q1356" s="213"/>
      <c r="R1356" s="213"/>
      <c r="S1356" s="214"/>
      <c r="T1356" s="170"/>
    </row>
    <row r="1357" spans="3:20">
      <c r="N1357" s="213"/>
      <c r="O1357" s="213"/>
      <c r="P1357" s="213"/>
      <c r="Q1357" s="213"/>
      <c r="R1357" s="213"/>
      <c r="S1357" s="214"/>
      <c r="T1357" s="170"/>
    </row>
    <row r="1358" spans="3:20">
      <c r="C1358" s="201"/>
      <c r="D1358" s="258"/>
      <c r="E1358" s="258"/>
      <c r="F1358" s="258"/>
      <c r="G1358" s="258"/>
      <c r="H1358" s="258"/>
      <c r="I1358" s="258"/>
      <c r="J1358" s="258"/>
      <c r="K1358" s="258"/>
      <c r="L1358" s="258"/>
      <c r="M1358" s="258"/>
      <c r="N1358" s="258"/>
      <c r="O1358" s="258"/>
      <c r="P1358" s="258"/>
      <c r="Q1358" s="258"/>
      <c r="R1358" s="258"/>
      <c r="S1358" s="259"/>
      <c r="T1358" s="170"/>
    </row>
    <row r="1359" spans="3:20">
      <c r="C1359" s="201"/>
      <c r="D1359" s="213"/>
      <c r="E1359" s="213"/>
      <c r="F1359" s="213"/>
      <c r="G1359" s="213"/>
      <c r="H1359" s="213"/>
      <c r="I1359" s="213"/>
      <c r="J1359" s="213"/>
      <c r="K1359" s="213"/>
      <c r="L1359" s="213"/>
      <c r="M1359" s="213"/>
      <c r="N1359" s="213"/>
      <c r="O1359" s="213"/>
      <c r="P1359" s="213"/>
      <c r="Q1359" s="213"/>
      <c r="R1359" s="213"/>
      <c r="S1359" s="214"/>
      <c r="T1359" s="170"/>
    </row>
    <row r="1360" spans="3:20">
      <c r="C1360" s="201"/>
      <c r="D1360" s="210" t="s">
        <v>511</v>
      </c>
      <c r="M1360" s="516"/>
      <c r="N1360" s="212" t="s">
        <v>3</v>
      </c>
      <c r="O1360" s="213"/>
      <c r="P1360" s="213"/>
      <c r="Q1360" s="213"/>
      <c r="R1360" s="213"/>
      <c r="S1360" s="214"/>
      <c r="T1360" s="170"/>
    </row>
    <row r="1361" spans="2:23" ht="15" customHeight="1">
      <c r="C1361" s="201"/>
      <c r="D1361" s="261"/>
      <c r="M1361" s="516"/>
      <c r="N1361" s="213"/>
      <c r="O1361" s="213"/>
      <c r="P1361" s="213"/>
      <c r="Q1361" s="213"/>
      <c r="R1361" s="213"/>
      <c r="S1361" s="214"/>
      <c r="T1361" s="170"/>
    </row>
    <row r="1362" spans="2:23" ht="15" customHeight="1">
      <c r="C1362" s="201"/>
      <c r="D1362" s="245" t="s">
        <v>699</v>
      </c>
      <c r="E1362" s="245"/>
      <c r="F1362" s="245"/>
      <c r="G1362" s="245"/>
      <c r="H1362" s="245"/>
      <c r="I1362" s="245"/>
      <c r="J1362" s="245"/>
      <c r="K1362" s="245"/>
      <c r="L1362" s="246"/>
      <c r="M1362" s="516"/>
      <c r="N1362" s="282" t="s">
        <v>94</v>
      </c>
      <c r="O1362" s="282"/>
      <c r="P1362" s="282"/>
      <c r="Q1362" s="282"/>
      <c r="R1362" s="282"/>
      <c r="S1362" s="283"/>
      <c r="T1362" s="223"/>
    </row>
    <row r="1363" spans="2:23" ht="15" customHeight="1">
      <c r="B1363" s="509"/>
      <c r="C1363" s="201"/>
      <c r="D1363" s="356"/>
      <c r="E1363" s="356"/>
      <c r="F1363" s="356"/>
      <c r="G1363" s="356"/>
      <c r="H1363" s="356"/>
      <c r="I1363" s="356"/>
      <c r="J1363" s="356"/>
      <c r="K1363" s="356"/>
      <c r="L1363" s="357"/>
      <c r="M1363" s="516"/>
      <c r="N1363" s="373" t="s">
        <v>700</v>
      </c>
      <c r="O1363" s="373"/>
      <c r="P1363" s="373"/>
      <c r="Q1363" s="373"/>
      <c r="R1363" s="373"/>
      <c r="S1363" s="230"/>
      <c r="T1363" s="223"/>
      <c r="W1363" s="157" t="s">
        <v>8</v>
      </c>
    </row>
    <row r="1364" spans="2:23" ht="15" customHeight="1">
      <c r="C1364" s="201"/>
      <c r="D1364" s="517"/>
      <c r="E1364" s="517"/>
      <c r="F1364" s="517"/>
      <c r="G1364" s="517"/>
      <c r="H1364" s="517"/>
      <c r="I1364" s="517"/>
      <c r="J1364" s="517"/>
      <c r="K1364" s="517"/>
      <c r="L1364" s="518"/>
      <c r="M1364" s="516"/>
      <c r="N1364" s="213"/>
      <c r="O1364" s="213"/>
      <c r="P1364" s="213"/>
      <c r="Q1364" s="213"/>
      <c r="R1364" s="213"/>
      <c r="S1364" s="214"/>
      <c r="T1364" s="170"/>
      <c r="W1364" s="157" t="s">
        <v>25</v>
      </c>
    </row>
    <row r="1365" spans="2:23" ht="15" customHeight="1">
      <c r="C1365" s="201"/>
      <c r="D1365" s="256"/>
      <c r="M1365" s="516"/>
      <c r="N1365" s="221" t="s">
        <v>701</v>
      </c>
      <c r="O1365" s="221"/>
      <c r="P1365" s="221"/>
      <c r="Q1365" s="221"/>
      <c r="R1365" s="221"/>
      <c r="S1365" s="222"/>
      <c r="T1365" s="223"/>
      <c r="U1365" s="201"/>
    </row>
    <row r="1366" spans="2:23">
      <c r="C1366" s="201"/>
      <c r="D1366" s="324"/>
      <c r="M1366" s="516"/>
      <c r="N1366" s="221"/>
      <c r="O1366" s="221"/>
      <c r="P1366" s="221"/>
      <c r="Q1366" s="221"/>
      <c r="R1366" s="221"/>
      <c r="S1366" s="222"/>
      <c r="T1366" s="223"/>
      <c r="U1366" s="201"/>
    </row>
    <row r="1367" spans="2:23">
      <c r="C1367" s="201"/>
      <c r="D1367" s="429" t="s">
        <v>85</v>
      </c>
      <c r="E1367" s="429"/>
      <c r="F1367" s="429"/>
      <c r="G1367" s="429"/>
      <c r="H1367" s="429"/>
      <c r="I1367" s="429"/>
      <c r="J1367" s="429"/>
      <c r="K1367" s="429"/>
      <c r="L1367" s="430"/>
      <c r="M1367" s="516"/>
      <c r="N1367" s="221"/>
      <c r="O1367" s="221"/>
      <c r="P1367" s="221"/>
      <c r="Q1367" s="221"/>
      <c r="R1367" s="221"/>
      <c r="S1367" s="222"/>
      <c r="T1367" s="223"/>
      <c r="U1367" s="201"/>
    </row>
    <row r="1368" spans="2:23" ht="15" customHeight="1">
      <c r="C1368" s="201"/>
      <c r="D1368" s="429"/>
      <c r="E1368" s="429"/>
      <c r="F1368" s="429"/>
      <c r="G1368" s="429"/>
      <c r="H1368" s="429"/>
      <c r="I1368" s="429"/>
      <c r="J1368" s="429"/>
      <c r="K1368" s="429"/>
      <c r="L1368" s="430"/>
      <c r="M1368" s="516"/>
      <c r="N1368" s="221"/>
      <c r="O1368" s="221"/>
      <c r="P1368" s="221"/>
      <c r="Q1368" s="221"/>
      <c r="R1368" s="221"/>
      <c r="S1368" s="222"/>
      <c r="T1368" s="223"/>
      <c r="U1368" s="201"/>
    </row>
    <row r="1369" spans="2:23">
      <c r="C1369" s="201"/>
      <c r="M1369" s="516"/>
      <c r="N1369" s="221"/>
      <c r="O1369" s="221"/>
      <c r="P1369" s="221"/>
      <c r="Q1369" s="221"/>
      <c r="R1369" s="221"/>
      <c r="S1369" s="222"/>
      <c r="T1369" s="223"/>
      <c r="U1369" s="201"/>
    </row>
    <row r="1370" spans="2:23">
      <c r="C1370" s="201"/>
      <c r="M1370" s="516"/>
      <c r="N1370" s="221"/>
      <c r="O1370" s="221"/>
      <c r="P1370" s="221"/>
      <c r="Q1370" s="221"/>
      <c r="R1370" s="221"/>
      <c r="S1370" s="222"/>
      <c r="T1370" s="223"/>
      <c r="U1370" s="213"/>
    </row>
    <row r="1371" spans="2:23" ht="15" customHeight="1">
      <c r="C1371" s="201"/>
      <c r="M1371" s="516"/>
      <c r="N1371" s="213"/>
      <c r="O1371" s="213"/>
      <c r="P1371" s="213"/>
      <c r="Q1371" s="213"/>
      <c r="R1371" s="213"/>
      <c r="S1371" s="214"/>
      <c r="T1371" s="170"/>
      <c r="U1371" s="213"/>
    </row>
    <row r="1372" spans="2:23">
      <c r="C1372" s="201"/>
      <c r="N1372" s="213"/>
      <c r="O1372" s="213"/>
      <c r="P1372" s="213"/>
      <c r="Q1372" s="213"/>
      <c r="R1372" s="213"/>
      <c r="S1372" s="214"/>
      <c r="T1372" s="170"/>
    </row>
    <row r="1373" spans="2:23">
      <c r="C1373" s="201"/>
      <c r="N1373" s="213"/>
      <c r="O1373" s="213"/>
      <c r="P1373" s="213"/>
      <c r="Q1373" s="213"/>
      <c r="R1373" s="213"/>
      <c r="S1373" s="408"/>
      <c r="T1373" s="170"/>
      <c r="U1373" s="201"/>
    </row>
    <row r="1374" spans="2:23">
      <c r="C1374" s="201"/>
      <c r="D1374" s="258"/>
      <c r="E1374" s="258"/>
      <c r="F1374" s="258"/>
      <c r="G1374" s="258"/>
      <c r="H1374" s="258"/>
      <c r="I1374" s="258"/>
      <c r="J1374" s="258"/>
      <c r="K1374" s="258"/>
      <c r="L1374" s="258"/>
      <c r="M1374" s="258"/>
      <c r="N1374" s="258"/>
      <c r="O1374" s="258"/>
      <c r="P1374" s="258"/>
      <c r="Q1374" s="258"/>
      <c r="R1374" s="258"/>
      <c r="S1374" s="214"/>
      <c r="T1374" s="170"/>
      <c r="U1374" s="201"/>
    </row>
    <row r="1375" spans="2:23">
      <c r="C1375" s="201"/>
      <c r="N1375" s="213"/>
      <c r="O1375" s="213"/>
      <c r="P1375" s="213"/>
      <c r="Q1375" s="213"/>
      <c r="R1375" s="213"/>
      <c r="S1375" s="214"/>
      <c r="T1375" s="170"/>
      <c r="U1375" s="201"/>
    </row>
    <row r="1376" spans="2:23">
      <c r="C1376" s="201"/>
      <c r="D1376" s="520" t="s">
        <v>90</v>
      </c>
      <c r="E1376" s="521"/>
      <c r="F1376" s="521"/>
      <c r="G1376" s="521"/>
      <c r="H1376" s="521"/>
      <c r="I1376" s="521"/>
      <c r="J1376" s="521"/>
      <c r="K1376" s="521"/>
      <c r="L1376" s="521"/>
      <c r="M1376" s="521"/>
      <c r="N1376" s="522"/>
      <c r="O1376" s="522"/>
      <c r="P1376" s="522"/>
      <c r="Q1376" s="522"/>
      <c r="R1376" s="522"/>
      <c r="S1376" s="523"/>
      <c r="T1376" s="443"/>
      <c r="U1376" s="201"/>
    </row>
    <row r="1377" spans="2:21" ht="15" customHeight="1">
      <c r="C1377" s="201"/>
      <c r="N1377" s="213"/>
      <c r="O1377" s="213"/>
      <c r="P1377" s="213"/>
      <c r="Q1377" s="213"/>
      <c r="R1377" s="213"/>
      <c r="S1377" s="214"/>
      <c r="T1377" s="170"/>
      <c r="U1377" s="213"/>
    </row>
    <row r="1378" spans="2:21" ht="15" customHeight="1">
      <c r="B1378" s="524"/>
      <c r="C1378" s="201"/>
      <c r="D1378" s="210" t="s">
        <v>156</v>
      </c>
      <c r="M1378" s="525"/>
      <c r="N1378" s="212" t="s">
        <v>3</v>
      </c>
      <c r="O1378" s="213"/>
      <c r="P1378" s="213"/>
      <c r="Q1378" s="213"/>
      <c r="R1378" s="213"/>
      <c r="S1378" s="214"/>
      <c r="T1378" s="170"/>
      <c r="U1378" s="213"/>
    </row>
    <row r="1379" spans="2:21" ht="15" customHeight="1">
      <c r="C1379" s="201"/>
      <c r="D1379" s="261"/>
      <c r="M1379" s="525"/>
      <c r="N1379" s="213"/>
      <c r="O1379" s="213"/>
      <c r="P1379" s="213"/>
      <c r="Q1379" s="213"/>
      <c r="R1379" s="213"/>
      <c r="S1379" s="214"/>
      <c r="T1379" s="170"/>
      <c r="U1379" s="213"/>
    </row>
    <row r="1380" spans="2:21" ht="15" customHeight="1">
      <c r="C1380" s="201"/>
      <c r="D1380" s="480" t="s">
        <v>702</v>
      </c>
      <c r="E1380" s="480"/>
      <c r="F1380" s="480"/>
      <c r="G1380" s="480"/>
      <c r="H1380" s="480"/>
      <c r="I1380" s="480"/>
      <c r="J1380" s="480"/>
      <c r="K1380" s="480"/>
      <c r="L1380" s="222"/>
      <c r="M1380" s="525"/>
      <c r="N1380" s="218" t="s">
        <v>188</v>
      </c>
      <c r="O1380" s="218"/>
      <c r="P1380" s="218"/>
      <c r="Q1380" s="218"/>
      <c r="R1380" s="218"/>
      <c r="S1380" s="219"/>
      <c r="T1380" s="220"/>
    </row>
    <row r="1381" spans="2:21">
      <c r="C1381" s="201"/>
      <c r="D1381" s="502"/>
      <c r="E1381" s="502"/>
      <c r="F1381" s="502"/>
      <c r="G1381" s="502"/>
      <c r="H1381" s="502"/>
      <c r="I1381" s="502"/>
      <c r="J1381" s="502"/>
      <c r="K1381" s="502"/>
      <c r="L1381" s="305"/>
      <c r="M1381" s="525"/>
      <c r="N1381" s="221" t="s">
        <v>704</v>
      </c>
      <c r="O1381" s="221"/>
      <c r="P1381" s="221"/>
      <c r="Q1381" s="221"/>
      <c r="R1381" s="221"/>
      <c r="S1381" s="222"/>
      <c r="T1381" s="223"/>
    </row>
    <row r="1382" spans="2:21" ht="15" customHeight="1">
      <c r="C1382" s="201"/>
      <c r="D1382" s="526"/>
      <c r="E1382" s="526"/>
      <c r="F1382" s="526"/>
      <c r="G1382" s="526"/>
      <c r="H1382" s="526"/>
      <c r="I1382" s="526"/>
      <c r="J1382" s="526"/>
      <c r="K1382" s="526"/>
      <c r="L1382" s="250"/>
      <c r="M1382" s="525"/>
      <c r="N1382" s="249"/>
      <c r="O1382" s="249"/>
      <c r="P1382" s="249"/>
      <c r="Q1382" s="249"/>
      <c r="R1382" s="249"/>
      <c r="S1382" s="250"/>
      <c r="T1382" s="242"/>
    </row>
    <row r="1383" spans="2:21">
      <c r="C1383" s="201"/>
      <c r="D1383" s="527"/>
      <c r="E1383" s="527"/>
      <c r="F1383" s="527"/>
      <c r="G1383" s="527"/>
      <c r="H1383" s="527"/>
      <c r="I1383" s="527"/>
      <c r="J1383" s="527"/>
      <c r="K1383" s="527"/>
      <c r="L1383" s="263"/>
      <c r="M1383" s="525"/>
      <c r="N1383" s="282" t="s">
        <v>705</v>
      </c>
      <c r="O1383" s="282"/>
      <c r="P1383" s="282"/>
      <c r="Q1383" s="282"/>
      <c r="R1383" s="282"/>
      <c r="S1383" s="283"/>
      <c r="T1383" s="223"/>
    </row>
    <row r="1384" spans="2:21" ht="15" customHeight="1">
      <c r="C1384" s="201"/>
      <c r="D1384" s="480" t="s">
        <v>711</v>
      </c>
      <c r="E1384" s="480"/>
      <c r="F1384" s="527"/>
      <c r="G1384" s="527"/>
      <c r="H1384" s="527"/>
      <c r="I1384" s="527"/>
      <c r="J1384" s="527"/>
      <c r="K1384" s="527"/>
      <c r="L1384" s="263"/>
      <c r="M1384" s="525"/>
      <c r="N1384" s="221" t="s">
        <v>706</v>
      </c>
      <c r="O1384" s="221"/>
      <c r="P1384" s="221"/>
      <c r="Q1384" s="221"/>
      <c r="R1384" s="221"/>
      <c r="S1384" s="222"/>
      <c r="T1384" s="223"/>
    </row>
    <row r="1385" spans="2:21">
      <c r="C1385" s="201"/>
      <c r="D1385" s="287" t="s">
        <v>712</v>
      </c>
      <c r="E1385" s="527"/>
      <c r="F1385" s="527"/>
      <c r="G1385" s="527"/>
      <c r="H1385" s="527"/>
      <c r="I1385" s="527"/>
      <c r="J1385" s="527"/>
      <c r="K1385" s="527"/>
      <c r="L1385" s="263"/>
      <c r="M1385" s="525"/>
      <c r="N1385" s="221"/>
      <c r="O1385" s="221"/>
      <c r="P1385" s="221"/>
      <c r="Q1385" s="221"/>
      <c r="R1385" s="221"/>
      <c r="S1385" s="222"/>
      <c r="T1385" s="223"/>
    </row>
    <row r="1386" spans="2:21">
      <c r="C1386" s="201"/>
      <c r="E1386" s="527"/>
      <c r="F1386" s="527"/>
      <c r="G1386" s="527"/>
      <c r="H1386" s="527"/>
      <c r="I1386" s="527"/>
      <c r="J1386" s="527"/>
      <c r="K1386" s="527"/>
      <c r="L1386" s="263"/>
      <c r="M1386" s="525"/>
      <c r="N1386" s="221"/>
      <c r="O1386" s="221"/>
      <c r="P1386" s="221"/>
      <c r="Q1386" s="221"/>
      <c r="R1386" s="221"/>
      <c r="S1386" s="222"/>
      <c r="T1386" s="223"/>
    </row>
    <row r="1387" spans="2:21">
      <c r="C1387" s="201"/>
      <c r="D1387" s="527"/>
      <c r="E1387" s="527"/>
      <c r="F1387" s="527"/>
      <c r="G1387" s="527"/>
      <c r="H1387" s="527"/>
      <c r="I1387" s="527"/>
      <c r="J1387" s="527"/>
      <c r="K1387" s="527"/>
      <c r="L1387" s="263"/>
      <c r="M1387" s="525"/>
      <c r="N1387" s="249"/>
      <c r="O1387" s="249"/>
      <c r="P1387" s="249"/>
      <c r="Q1387" s="249"/>
      <c r="R1387" s="249"/>
      <c r="S1387" s="250"/>
      <c r="T1387" s="242"/>
    </row>
    <row r="1388" spans="2:21">
      <c r="C1388" s="201"/>
      <c r="D1388" s="527"/>
      <c r="E1388" s="527"/>
      <c r="F1388" s="527"/>
      <c r="G1388" s="527"/>
      <c r="H1388" s="527"/>
      <c r="I1388" s="527"/>
      <c r="J1388" s="527"/>
      <c r="K1388" s="527"/>
      <c r="L1388" s="263"/>
      <c r="M1388" s="525"/>
      <c r="N1388" s="282" t="s">
        <v>189</v>
      </c>
      <c r="O1388" s="282"/>
      <c r="P1388" s="282"/>
      <c r="Q1388" s="282"/>
      <c r="R1388" s="282"/>
      <c r="S1388" s="283"/>
      <c r="T1388" s="223"/>
    </row>
    <row r="1389" spans="2:21" ht="15" customHeight="1">
      <c r="C1389" s="201"/>
      <c r="D1389" s="527"/>
      <c r="E1389" s="527"/>
      <c r="F1389" s="527"/>
      <c r="G1389" s="527"/>
      <c r="H1389" s="527"/>
      <c r="I1389" s="527"/>
      <c r="J1389" s="527"/>
      <c r="K1389" s="527"/>
      <c r="L1389" s="263"/>
      <c r="M1389" s="525"/>
      <c r="N1389" s="221" t="s">
        <v>707</v>
      </c>
      <c r="O1389" s="221"/>
      <c r="P1389" s="221"/>
      <c r="Q1389" s="221"/>
      <c r="R1389" s="221"/>
      <c r="S1389" s="222"/>
      <c r="T1389" s="223"/>
    </row>
    <row r="1390" spans="2:21">
      <c r="C1390" s="201"/>
      <c r="D1390" s="287" t="s">
        <v>713</v>
      </c>
      <c r="E1390" s="527"/>
      <c r="F1390" s="527"/>
      <c r="G1390" s="527"/>
      <c r="H1390" s="527"/>
      <c r="I1390" s="527"/>
      <c r="J1390" s="527"/>
      <c r="K1390" s="527"/>
      <c r="L1390" s="263"/>
      <c r="M1390" s="525"/>
      <c r="N1390" s="221"/>
      <c r="O1390" s="221"/>
      <c r="P1390" s="221"/>
      <c r="Q1390" s="221"/>
      <c r="R1390" s="221"/>
      <c r="S1390" s="222"/>
      <c r="T1390" s="223"/>
    </row>
    <row r="1391" spans="2:21" ht="15" customHeight="1">
      <c r="C1391" s="201"/>
      <c r="D1391" s="284"/>
      <c r="M1391" s="525"/>
      <c r="N1391" s="221"/>
      <c r="O1391" s="221"/>
      <c r="P1391" s="221"/>
      <c r="Q1391" s="221"/>
      <c r="R1391" s="221"/>
      <c r="S1391" s="222"/>
      <c r="T1391" s="223"/>
    </row>
    <row r="1392" spans="2:21">
      <c r="C1392" s="201"/>
      <c r="D1392" s="284"/>
      <c r="M1392" s="525"/>
      <c r="N1392" s="304"/>
      <c r="O1392" s="304"/>
      <c r="P1392" s="304"/>
      <c r="Q1392" s="304"/>
      <c r="R1392" s="304"/>
      <c r="S1392" s="305"/>
      <c r="T1392" s="295"/>
    </row>
    <row r="1393" spans="2:21">
      <c r="C1393" s="201"/>
      <c r="D1393" s="284"/>
      <c r="M1393" s="525"/>
      <c r="N1393" s="304"/>
      <c r="O1393" s="304"/>
      <c r="P1393" s="304"/>
      <c r="Q1393" s="304"/>
      <c r="R1393" s="304"/>
      <c r="S1393" s="305"/>
      <c r="T1393" s="295"/>
    </row>
    <row r="1394" spans="2:21">
      <c r="C1394" s="201"/>
      <c r="D1394" s="285"/>
      <c r="M1394" s="208"/>
      <c r="N1394" s="213"/>
      <c r="O1394" s="389"/>
      <c r="P1394" s="389"/>
      <c r="Q1394" s="389"/>
      <c r="R1394" s="389"/>
      <c r="S1394" s="390"/>
      <c r="T1394" s="391"/>
      <c r="U1394" s="213"/>
    </row>
    <row r="1395" spans="2:21">
      <c r="C1395" s="201"/>
      <c r="N1395" s="213"/>
      <c r="O1395" s="213"/>
      <c r="P1395" s="213"/>
      <c r="Q1395" s="213"/>
      <c r="R1395" s="213"/>
      <c r="S1395" s="408"/>
      <c r="T1395" s="170"/>
    </row>
    <row r="1396" spans="2:21">
      <c r="C1396" s="213"/>
      <c r="D1396" s="258"/>
      <c r="E1396" s="258"/>
      <c r="F1396" s="258"/>
      <c r="G1396" s="258"/>
      <c r="H1396" s="258"/>
      <c r="I1396" s="258"/>
      <c r="J1396" s="258"/>
      <c r="K1396" s="258"/>
      <c r="L1396" s="258"/>
      <c r="M1396" s="258"/>
      <c r="N1396" s="258"/>
      <c r="O1396" s="258"/>
      <c r="P1396" s="258"/>
      <c r="Q1396" s="258"/>
      <c r="R1396" s="258"/>
      <c r="S1396" s="259"/>
      <c r="T1396" s="170"/>
    </row>
    <row r="1397" spans="2:21" ht="15" customHeight="1">
      <c r="C1397" s="213"/>
      <c r="D1397" s="210" t="s">
        <v>157</v>
      </c>
      <c r="M1397" s="525"/>
      <c r="N1397" s="212" t="s">
        <v>3</v>
      </c>
      <c r="O1397" s="213"/>
      <c r="P1397" s="213"/>
      <c r="Q1397" s="213"/>
      <c r="R1397" s="213"/>
      <c r="S1397" s="390"/>
      <c r="T1397" s="391"/>
    </row>
    <row r="1398" spans="2:21" ht="15" customHeight="1">
      <c r="B1398" s="524"/>
      <c r="C1398" s="201"/>
      <c r="D1398" s="261"/>
      <c r="M1398" s="525"/>
      <c r="N1398" s="213"/>
      <c r="O1398" s="213"/>
      <c r="P1398" s="213"/>
      <c r="Q1398" s="213"/>
      <c r="R1398" s="213"/>
      <c r="S1398" s="390"/>
      <c r="T1398" s="391"/>
    </row>
    <row r="1399" spans="2:21" ht="15" customHeight="1">
      <c r="C1399" s="201"/>
      <c r="D1399" s="496" t="s">
        <v>86</v>
      </c>
      <c r="E1399" s="496"/>
      <c r="F1399" s="496"/>
      <c r="G1399" s="496"/>
      <c r="H1399" s="496"/>
      <c r="I1399" s="496"/>
      <c r="J1399" s="496"/>
      <c r="K1399" s="496"/>
      <c r="L1399" s="268"/>
      <c r="M1399" s="525"/>
      <c r="N1399" s="218" t="s">
        <v>161</v>
      </c>
      <c r="O1399" s="218"/>
      <c r="P1399" s="218"/>
      <c r="Q1399" s="218"/>
      <c r="R1399" s="218"/>
      <c r="S1399" s="219"/>
      <c r="T1399" s="220"/>
    </row>
    <row r="1400" spans="2:21" ht="15" customHeight="1">
      <c r="C1400" s="201"/>
      <c r="D1400" s="496"/>
      <c r="E1400" s="496"/>
      <c r="F1400" s="496"/>
      <c r="G1400" s="496"/>
      <c r="H1400" s="496"/>
      <c r="I1400" s="496"/>
      <c r="J1400" s="496"/>
      <c r="K1400" s="496"/>
      <c r="L1400" s="268"/>
      <c r="M1400" s="525"/>
      <c r="N1400" s="221" t="s">
        <v>852</v>
      </c>
      <c r="O1400" s="221"/>
      <c r="P1400" s="221"/>
      <c r="Q1400" s="221"/>
      <c r="R1400" s="221"/>
      <c r="S1400" s="222"/>
      <c r="T1400" s="223"/>
    </row>
    <row r="1401" spans="2:21">
      <c r="C1401" s="201"/>
      <c r="D1401" s="284"/>
      <c r="M1401" s="525"/>
      <c r="N1401" s="221"/>
      <c r="O1401" s="221"/>
      <c r="P1401" s="221"/>
      <c r="Q1401" s="221"/>
      <c r="R1401" s="221"/>
      <c r="S1401" s="222"/>
      <c r="T1401" s="223"/>
    </row>
    <row r="1402" spans="2:21" ht="15" customHeight="1">
      <c r="C1402" s="201"/>
      <c r="D1402" s="256"/>
      <c r="M1402" s="525"/>
      <c r="N1402" s="221" t="s">
        <v>714</v>
      </c>
      <c r="O1402" s="221"/>
      <c r="P1402" s="221"/>
      <c r="Q1402" s="221"/>
      <c r="R1402" s="221"/>
      <c r="S1402" s="222"/>
      <c r="T1402" s="223"/>
    </row>
    <row r="1403" spans="2:21" ht="15" customHeight="1">
      <c r="C1403" s="201"/>
      <c r="D1403" s="324"/>
      <c r="M1403" s="525"/>
      <c r="N1403" s="221"/>
      <c r="O1403" s="221"/>
      <c r="P1403" s="221"/>
      <c r="Q1403" s="221"/>
      <c r="R1403" s="221"/>
      <c r="S1403" s="222"/>
      <c r="T1403" s="223"/>
    </row>
    <row r="1404" spans="2:21" ht="15" customHeight="1">
      <c r="C1404" s="201"/>
      <c r="D1404" s="480" t="s">
        <v>709</v>
      </c>
      <c r="E1404" s="480"/>
      <c r="F1404" s="502"/>
      <c r="G1404" s="502"/>
      <c r="H1404" s="502"/>
      <c r="I1404" s="502"/>
      <c r="J1404" s="502"/>
      <c r="K1404" s="502"/>
      <c r="L1404" s="305"/>
      <c r="M1404" s="525"/>
      <c r="N1404" s="247"/>
      <c r="O1404" s="247"/>
      <c r="P1404" s="247"/>
      <c r="Q1404" s="247"/>
      <c r="R1404" s="247"/>
      <c r="S1404" s="248"/>
      <c r="T1404" s="220"/>
      <c r="U1404" s="201"/>
    </row>
    <row r="1405" spans="2:21">
      <c r="C1405" s="201"/>
      <c r="D1405" s="480" t="s">
        <v>710</v>
      </c>
      <c r="E1405" s="480"/>
      <c r="F1405" s="480"/>
      <c r="G1405" s="480"/>
      <c r="H1405" s="480"/>
      <c r="I1405" s="480"/>
      <c r="J1405" s="480"/>
      <c r="K1405" s="480"/>
      <c r="L1405" s="222"/>
      <c r="M1405" s="525"/>
      <c r="N1405" s="282" t="s">
        <v>98</v>
      </c>
      <c r="O1405" s="282"/>
      <c r="P1405" s="282"/>
      <c r="Q1405" s="282"/>
      <c r="R1405" s="282"/>
      <c r="S1405" s="283"/>
      <c r="T1405" s="223"/>
      <c r="U1405" s="201"/>
    </row>
    <row r="1406" spans="2:21" ht="15" customHeight="1">
      <c r="C1406" s="201"/>
      <c r="D1406" s="480"/>
      <c r="E1406" s="480"/>
      <c r="F1406" s="480"/>
      <c r="G1406" s="480"/>
      <c r="H1406" s="480"/>
      <c r="I1406" s="480"/>
      <c r="J1406" s="480"/>
      <c r="K1406" s="480"/>
      <c r="L1406" s="222"/>
      <c r="M1406" s="525"/>
      <c r="N1406" s="221" t="s">
        <v>851</v>
      </c>
      <c r="O1406" s="221"/>
      <c r="P1406" s="221"/>
      <c r="Q1406" s="221"/>
      <c r="R1406" s="221"/>
      <c r="S1406" s="222"/>
      <c r="T1406" s="223"/>
      <c r="U1406" s="201"/>
    </row>
    <row r="1407" spans="2:21">
      <c r="C1407" s="201"/>
      <c r="D1407" s="324"/>
      <c r="M1407" s="525"/>
      <c r="N1407" s="221"/>
      <c r="O1407" s="221"/>
      <c r="P1407" s="221"/>
      <c r="Q1407" s="221"/>
      <c r="R1407" s="221"/>
      <c r="S1407" s="222"/>
      <c r="T1407" s="223"/>
      <c r="U1407" s="201"/>
    </row>
    <row r="1408" spans="2:21" ht="15" customHeight="1">
      <c r="C1408" s="213"/>
      <c r="M1408" s="525"/>
      <c r="N1408" s="221"/>
      <c r="O1408" s="221"/>
      <c r="P1408" s="221"/>
      <c r="Q1408" s="221"/>
      <c r="R1408" s="221"/>
      <c r="S1408" s="222"/>
      <c r="T1408" s="223"/>
      <c r="U1408" s="201"/>
    </row>
    <row r="1409" spans="2:21">
      <c r="D1409" s="324"/>
      <c r="M1409" s="525"/>
      <c r="N1409" s="304"/>
      <c r="O1409" s="304"/>
      <c r="P1409" s="304"/>
      <c r="Q1409" s="304"/>
      <c r="R1409" s="304"/>
      <c r="S1409" s="305"/>
      <c r="T1409" s="295"/>
      <c r="U1409" s="201"/>
    </row>
    <row r="1410" spans="2:21" ht="15" customHeight="1">
      <c r="C1410" s="201"/>
      <c r="M1410" s="525"/>
      <c r="N1410" s="510"/>
      <c r="O1410" s="510"/>
      <c r="P1410" s="510"/>
      <c r="Q1410" s="510"/>
      <c r="R1410" s="510"/>
      <c r="S1410" s="511"/>
      <c r="T1410" s="479"/>
      <c r="U1410" s="201"/>
    </row>
    <row r="1411" spans="2:21" ht="15" customHeight="1">
      <c r="B1411" s="524"/>
      <c r="C1411" s="201"/>
      <c r="D1411" s="528" t="s">
        <v>87</v>
      </c>
      <c r="E1411" s="528"/>
      <c r="M1411" s="525"/>
      <c r="N1411" s="213"/>
      <c r="O1411" s="213"/>
      <c r="P1411" s="213"/>
      <c r="Q1411" s="213"/>
      <c r="R1411" s="213"/>
      <c r="S1411" s="214"/>
      <c r="T1411" s="170"/>
      <c r="U1411" s="201"/>
    </row>
    <row r="1412" spans="2:21" ht="15" customHeight="1">
      <c r="C1412" s="201"/>
      <c r="D1412" s="256"/>
      <c r="M1412" s="525"/>
      <c r="N1412" s="510"/>
      <c r="O1412" s="510"/>
      <c r="P1412" s="510"/>
      <c r="Q1412" s="510"/>
      <c r="R1412" s="510"/>
      <c r="S1412" s="511"/>
      <c r="T1412" s="479"/>
      <c r="U1412" s="201"/>
    </row>
    <row r="1413" spans="2:21" ht="15" customHeight="1">
      <c r="C1413" s="201"/>
      <c r="M1413" s="525"/>
      <c r="N1413" s="213"/>
      <c r="O1413" s="213"/>
      <c r="P1413" s="213"/>
      <c r="Q1413" s="213"/>
      <c r="R1413" s="213"/>
      <c r="S1413" s="214"/>
      <c r="T1413" s="170"/>
      <c r="U1413" s="201"/>
    </row>
    <row r="1414" spans="2:21">
      <c r="C1414" s="201"/>
      <c r="M1414" s="525"/>
      <c r="N1414" s="213"/>
      <c r="O1414" s="213"/>
      <c r="P1414" s="213"/>
      <c r="Q1414" s="213"/>
      <c r="R1414" s="213"/>
      <c r="S1414" s="214"/>
      <c r="T1414" s="170"/>
    </row>
    <row r="1415" spans="2:21" ht="15" customHeight="1">
      <c r="C1415" s="201"/>
      <c r="D1415" s="172"/>
      <c r="M1415" s="208"/>
      <c r="N1415" s="213"/>
      <c r="O1415" s="213"/>
      <c r="P1415" s="213"/>
      <c r="Q1415" s="213"/>
      <c r="R1415" s="213"/>
      <c r="S1415" s="214"/>
      <c r="T1415" s="170"/>
      <c r="U1415" s="201"/>
    </row>
    <row r="1416" spans="2:21">
      <c r="C1416" s="201"/>
      <c r="N1416" s="213"/>
      <c r="O1416" s="213"/>
      <c r="P1416" s="213"/>
      <c r="Q1416" s="213"/>
      <c r="R1416" s="213"/>
      <c r="S1416" s="214"/>
      <c r="T1416" s="170"/>
      <c r="U1416" s="201"/>
    </row>
    <row r="1417" spans="2:21" ht="15" customHeight="1">
      <c r="D1417" s="258"/>
      <c r="E1417" s="258"/>
      <c r="F1417" s="258"/>
      <c r="G1417" s="258"/>
      <c r="H1417" s="258"/>
      <c r="I1417" s="258"/>
      <c r="J1417" s="258"/>
      <c r="K1417" s="258"/>
      <c r="L1417" s="258"/>
      <c r="M1417" s="258"/>
      <c r="N1417" s="258"/>
      <c r="O1417" s="258"/>
      <c r="P1417" s="258"/>
      <c r="Q1417" s="258"/>
      <c r="R1417" s="258"/>
      <c r="S1417" s="259"/>
      <c r="T1417" s="170"/>
      <c r="U1417" s="201"/>
    </row>
    <row r="1418" spans="2:21" ht="15" customHeight="1">
      <c r="D1418" s="210" t="s">
        <v>158</v>
      </c>
      <c r="M1418" s="525"/>
      <c r="N1418" s="212" t="s">
        <v>3</v>
      </c>
      <c r="O1418" s="213"/>
      <c r="P1418" s="213"/>
      <c r="Q1418" s="213"/>
      <c r="R1418" s="213"/>
      <c r="S1418" s="214"/>
      <c r="T1418" s="170"/>
    </row>
    <row r="1419" spans="2:21">
      <c r="C1419" s="201"/>
      <c r="D1419" s="261"/>
      <c r="M1419" s="525"/>
      <c r="N1419" s="213"/>
      <c r="O1419" s="213"/>
      <c r="P1419" s="213"/>
      <c r="Q1419" s="213"/>
      <c r="R1419" s="213"/>
      <c r="S1419" s="214"/>
      <c r="T1419" s="170"/>
    </row>
    <row r="1420" spans="2:21" ht="15" customHeight="1">
      <c r="C1420" s="201"/>
      <c r="D1420" s="529" t="s">
        <v>88</v>
      </c>
      <c r="E1420" s="529"/>
      <c r="F1420" s="529"/>
      <c r="G1420" s="529"/>
      <c r="H1420" s="529"/>
      <c r="I1420" s="529"/>
      <c r="J1420" s="529"/>
      <c r="K1420" s="529"/>
      <c r="L1420" s="530"/>
      <c r="M1420" s="525"/>
      <c r="N1420" s="218" t="s">
        <v>171</v>
      </c>
      <c r="O1420" s="218"/>
      <c r="P1420" s="218"/>
      <c r="Q1420" s="218"/>
      <c r="R1420" s="218"/>
      <c r="S1420" s="219"/>
      <c r="T1420" s="220"/>
    </row>
    <row r="1421" spans="2:21" ht="15" customHeight="1">
      <c r="C1421" s="201"/>
      <c r="D1421" s="529"/>
      <c r="E1421" s="529"/>
      <c r="F1421" s="529"/>
      <c r="G1421" s="529"/>
      <c r="H1421" s="529"/>
      <c r="I1421" s="529"/>
      <c r="J1421" s="529"/>
      <c r="K1421" s="529"/>
      <c r="L1421" s="530"/>
      <c r="M1421" s="525"/>
      <c r="N1421" s="221" t="s">
        <v>850</v>
      </c>
      <c r="O1421" s="221"/>
      <c r="P1421" s="221"/>
      <c r="Q1421" s="221"/>
      <c r="R1421" s="221"/>
      <c r="S1421" s="222"/>
      <c r="T1421" s="223"/>
    </row>
    <row r="1422" spans="2:21" ht="15" customHeight="1">
      <c r="C1422" s="201"/>
      <c r="D1422" s="284"/>
      <c r="M1422" s="525"/>
      <c r="N1422" s="221"/>
      <c r="O1422" s="221"/>
      <c r="P1422" s="221"/>
      <c r="Q1422" s="221"/>
      <c r="R1422" s="221"/>
      <c r="S1422" s="222"/>
      <c r="T1422" s="223"/>
    </row>
    <row r="1423" spans="2:21">
      <c r="C1423" s="201"/>
      <c r="D1423" s="284"/>
      <c r="M1423" s="525"/>
      <c r="N1423" s="304"/>
      <c r="O1423" s="304"/>
      <c r="P1423" s="304"/>
      <c r="Q1423" s="304"/>
      <c r="R1423" s="304"/>
      <c r="S1423" s="305"/>
      <c r="T1423" s="295"/>
    </row>
    <row r="1424" spans="2:21">
      <c r="C1424" s="201"/>
      <c r="D1424" s="284"/>
      <c r="M1424" s="525"/>
      <c r="N1424" s="282" t="s">
        <v>190</v>
      </c>
      <c r="O1424" s="282"/>
      <c r="P1424" s="282"/>
      <c r="Q1424" s="282"/>
      <c r="R1424" s="282"/>
      <c r="S1424" s="283"/>
      <c r="T1424" s="223"/>
    </row>
    <row r="1425" spans="2:21">
      <c r="C1425" s="201"/>
      <c r="D1425" s="284"/>
      <c r="M1425" s="525"/>
      <c r="N1425" s="221" t="s">
        <v>715</v>
      </c>
      <c r="O1425" s="221"/>
      <c r="P1425" s="221"/>
      <c r="Q1425" s="221"/>
      <c r="R1425" s="221"/>
      <c r="S1425" s="222"/>
      <c r="T1425" s="223"/>
      <c r="U1425" s="201"/>
    </row>
    <row r="1426" spans="2:21">
      <c r="C1426" s="201"/>
      <c r="D1426" s="284"/>
      <c r="M1426" s="525"/>
      <c r="N1426" s="221"/>
      <c r="O1426" s="221"/>
      <c r="P1426" s="221"/>
      <c r="Q1426" s="221"/>
      <c r="R1426" s="221"/>
      <c r="S1426" s="222"/>
      <c r="T1426" s="223"/>
      <c r="U1426" s="201"/>
    </row>
    <row r="1427" spans="2:21" ht="15" customHeight="1">
      <c r="C1427" s="201"/>
      <c r="D1427" s="284"/>
      <c r="M1427" s="525"/>
      <c r="N1427" s="221" t="s">
        <v>716</v>
      </c>
      <c r="O1427" s="221"/>
      <c r="P1427" s="221"/>
      <c r="Q1427" s="221"/>
      <c r="R1427" s="221"/>
      <c r="S1427" s="222"/>
      <c r="T1427" s="223"/>
      <c r="U1427" s="201"/>
    </row>
    <row r="1428" spans="2:21">
      <c r="C1428" s="201"/>
      <c r="D1428" s="284"/>
      <c r="M1428" s="525"/>
      <c r="N1428" s="221"/>
      <c r="O1428" s="221"/>
      <c r="P1428" s="221"/>
      <c r="Q1428" s="221"/>
      <c r="R1428" s="221"/>
      <c r="S1428" s="222"/>
      <c r="T1428" s="223"/>
      <c r="U1428" s="201"/>
    </row>
    <row r="1429" spans="2:21">
      <c r="C1429" s="201"/>
      <c r="D1429" s="284"/>
      <c r="M1429" s="525"/>
      <c r="N1429" s="221"/>
      <c r="O1429" s="221"/>
      <c r="P1429" s="221"/>
      <c r="Q1429" s="221"/>
      <c r="R1429" s="221"/>
      <c r="S1429" s="222"/>
      <c r="T1429" s="223"/>
      <c r="U1429" s="201"/>
    </row>
    <row r="1430" spans="2:21">
      <c r="C1430" s="201"/>
      <c r="D1430" s="284"/>
      <c r="M1430" s="525"/>
      <c r="N1430" s="221"/>
      <c r="O1430" s="221"/>
      <c r="P1430" s="221"/>
      <c r="Q1430" s="221"/>
      <c r="R1430" s="221"/>
      <c r="S1430" s="222"/>
      <c r="T1430" s="223"/>
      <c r="U1430" s="201"/>
    </row>
    <row r="1431" spans="2:21" ht="15" customHeight="1">
      <c r="C1431" s="201"/>
      <c r="D1431" s="284"/>
      <c r="M1431" s="525"/>
      <c r="N1431" s="306" t="s">
        <v>954</v>
      </c>
      <c r="O1431" s="306"/>
      <c r="P1431" s="306"/>
      <c r="Q1431" s="306"/>
      <c r="R1431" s="306"/>
      <c r="S1431" s="307"/>
      <c r="T1431" s="223"/>
      <c r="U1431" s="201"/>
    </row>
    <row r="1432" spans="2:21">
      <c r="C1432" s="201"/>
      <c r="D1432" s="284"/>
      <c r="M1432" s="525"/>
      <c r="N1432" s="306"/>
      <c r="O1432" s="306"/>
      <c r="P1432" s="306"/>
      <c r="Q1432" s="306"/>
      <c r="R1432" s="306"/>
      <c r="S1432" s="307"/>
      <c r="T1432" s="223"/>
      <c r="U1432" s="201"/>
    </row>
    <row r="1433" spans="2:21">
      <c r="C1433" s="201"/>
      <c r="D1433" s="285"/>
      <c r="M1433" s="208"/>
      <c r="N1433" s="213"/>
      <c r="O1433" s="213"/>
      <c r="P1433" s="213"/>
      <c r="Q1433" s="213"/>
      <c r="R1433" s="213"/>
      <c r="S1433" s="214"/>
      <c r="U1433" s="201"/>
    </row>
    <row r="1434" spans="2:21">
      <c r="C1434" s="201"/>
      <c r="N1434" s="213"/>
      <c r="O1434" s="213"/>
      <c r="P1434" s="213"/>
      <c r="Q1434" s="213"/>
      <c r="R1434" s="213"/>
      <c r="S1434" s="214"/>
      <c r="T1434" s="170"/>
      <c r="U1434" s="201"/>
    </row>
    <row r="1435" spans="2:21">
      <c r="C1435" s="201"/>
      <c r="D1435" s="258"/>
      <c r="E1435" s="258"/>
      <c r="F1435" s="258"/>
      <c r="G1435" s="258"/>
      <c r="H1435" s="258"/>
      <c r="I1435" s="258"/>
      <c r="J1435" s="258"/>
      <c r="K1435" s="258"/>
      <c r="L1435" s="258"/>
      <c r="M1435" s="258"/>
      <c r="N1435" s="258"/>
      <c r="O1435" s="258"/>
      <c r="P1435" s="258"/>
      <c r="Q1435" s="258"/>
      <c r="R1435" s="258"/>
      <c r="S1435" s="259"/>
      <c r="T1435" s="170"/>
      <c r="U1435" s="201"/>
    </row>
    <row r="1436" spans="2:21">
      <c r="B1436" s="531" t="e">
        <f>SUM(B1438,#REF!,#REF!,#REF!)</f>
        <v>#REF!</v>
      </c>
      <c r="C1436" s="201"/>
      <c r="D1436" s="210" t="s">
        <v>159</v>
      </c>
      <c r="M1436" s="525"/>
      <c r="N1436" s="212" t="s">
        <v>3</v>
      </c>
      <c r="O1436" s="213"/>
      <c r="P1436" s="213"/>
      <c r="Q1436" s="213"/>
      <c r="R1436" s="213"/>
      <c r="S1436" s="214"/>
      <c r="T1436" s="170"/>
      <c r="U1436" s="201"/>
    </row>
    <row r="1437" spans="2:21" ht="15" customHeight="1">
      <c r="C1437" s="201"/>
      <c r="D1437" s="261"/>
      <c r="M1437" s="525"/>
      <c r="N1437" s="213"/>
      <c r="O1437" s="213"/>
      <c r="P1437" s="213"/>
      <c r="Q1437" s="213"/>
      <c r="R1437" s="213"/>
      <c r="S1437" s="214"/>
      <c r="T1437" s="170"/>
      <c r="U1437" s="201"/>
    </row>
    <row r="1438" spans="2:21" ht="15" customHeight="1">
      <c r="B1438" s="532"/>
      <c r="C1438" s="201"/>
      <c r="D1438" s="287" t="s">
        <v>89</v>
      </c>
      <c r="E1438" s="287"/>
      <c r="F1438" s="287"/>
      <c r="G1438" s="287"/>
      <c r="H1438" s="287"/>
      <c r="I1438" s="287"/>
      <c r="J1438" s="287"/>
      <c r="K1438" s="287"/>
      <c r="L1438" s="533"/>
      <c r="M1438" s="525"/>
      <c r="N1438" s="282" t="s">
        <v>191</v>
      </c>
      <c r="O1438" s="282"/>
      <c r="P1438" s="282"/>
      <c r="Q1438" s="282"/>
      <c r="R1438" s="282"/>
      <c r="S1438" s="283"/>
      <c r="T1438" s="223"/>
      <c r="U1438" s="201"/>
    </row>
    <row r="1439" spans="2:21" ht="15" customHeight="1">
      <c r="C1439" s="201"/>
      <c r="D1439" s="287"/>
      <c r="E1439" s="287"/>
      <c r="F1439" s="287"/>
      <c r="G1439" s="287"/>
      <c r="H1439" s="287"/>
      <c r="I1439" s="287"/>
      <c r="J1439" s="287"/>
      <c r="K1439" s="287"/>
      <c r="L1439" s="533"/>
      <c r="M1439" s="525"/>
      <c r="N1439" s="221" t="s">
        <v>849</v>
      </c>
      <c r="O1439" s="221"/>
      <c r="P1439" s="221"/>
      <c r="Q1439" s="221"/>
      <c r="R1439" s="221"/>
      <c r="S1439" s="222"/>
      <c r="T1439" s="223"/>
      <c r="U1439" s="213"/>
    </row>
    <row r="1440" spans="2:21">
      <c r="C1440" s="201"/>
      <c r="D1440" s="255"/>
      <c r="M1440" s="525"/>
      <c r="N1440" s="221"/>
      <c r="O1440" s="221"/>
      <c r="P1440" s="221"/>
      <c r="Q1440" s="221"/>
      <c r="R1440" s="221"/>
      <c r="S1440" s="222"/>
      <c r="T1440" s="223"/>
      <c r="U1440" s="213"/>
    </row>
    <row r="1441" spans="3:21">
      <c r="C1441" s="201"/>
      <c r="D1441" s="255"/>
      <c r="M1441" s="525"/>
      <c r="N1441" s="282" t="s">
        <v>632</v>
      </c>
      <c r="O1441" s="282"/>
      <c r="P1441" s="282"/>
      <c r="Q1441" s="282"/>
      <c r="R1441" s="282"/>
      <c r="S1441" s="283"/>
      <c r="T1441" s="223"/>
      <c r="U1441" s="213"/>
    </row>
    <row r="1442" spans="3:21">
      <c r="C1442" s="201"/>
      <c r="D1442" s="256"/>
      <c r="M1442" s="525"/>
      <c r="N1442" s="221" t="s">
        <v>192</v>
      </c>
      <c r="O1442" s="221"/>
      <c r="P1442" s="221"/>
      <c r="Q1442" s="221"/>
      <c r="R1442" s="221"/>
      <c r="S1442" s="222"/>
      <c r="T1442" s="223"/>
      <c r="U1442" s="213"/>
    </row>
    <row r="1443" spans="3:21">
      <c r="C1443" s="201"/>
      <c r="D1443" s="429" t="s">
        <v>604</v>
      </c>
      <c r="M1443" s="525"/>
      <c r="N1443" s="221"/>
      <c r="O1443" s="221"/>
      <c r="P1443" s="221"/>
      <c r="Q1443" s="221"/>
      <c r="R1443" s="221"/>
      <c r="S1443" s="222"/>
      <c r="T1443" s="223"/>
      <c r="U1443" s="213"/>
    </row>
    <row r="1444" spans="3:21" ht="15" customHeight="1">
      <c r="C1444" s="201"/>
      <c r="D1444" s="256" t="s">
        <v>955</v>
      </c>
      <c r="M1444" s="525"/>
      <c r="N1444" s="221" t="s">
        <v>717</v>
      </c>
      <c r="O1444" s="221"/>
      <c r="P1444" s="221"/>
      <c r="Q1444" s="221"/>
      <c r="R1444" s="221"/>
      <c r="S1444" s="222"/>
      <c r="T1444" s="223"/>
    </row>
    <row r="1445" spans="3:21" ht="15" customHeight="1">
      <c r="C1445" s="201"/>
      <c r="D1445" s="324"/>
      <c r="M1445" s="525"/>
      <c r="N1445" s="221"/>
      <c r="O1445" s="221"/>
      <c r="P1445" s="221"/>
      <c r="Q1445" s="221"/>
      <c r="R1445" s="221"/>
      <c r="S1445" s="222"/>
      <c r="T1445" s="223"/>
    </row>
    <row r="1446" spans="3:21">
      <c r="C1446" s="201"/>
      <c r="M1446" s="525"/>
      <c r="N1446" s="221"/>
      <c r="O1446" s="221"/>
      <c r="P1446" s="221"/>
      <c r="Q1446" s="221"/>
      <c r="R1446" s="221"/>
      <c r="S1446" s="222"/>
      <c r="T1446" s="223"/>
    </row>
    <row r="1447" spans="3:21" ht="15" customHeight="1">
      <c r="D1447" s="324"/>
      <c r="M1447" s="525"/>
      <c r="N1447" s="221"/>
      <c r="O1447" s="221"/>
      <c r="P1447" s="221"/>
      <c r="Q1447" s="221"/>
      <c r="R1447" s="221"/>
      <c r="S1447" s="222"/>
      <c r="T1447" s="223"/>
    </row>
    <row r="1448" spans="3:21" ht="15" customHeight="1">
      <c r="D1448" s="324"/>
      <c r="M1448" s="534"/>
      <c r="N1448" s="354"/>
      <c r="O1448" s="354"/>
      <c r="P1448" s="354"/>
      <c r="Q1448" s="354"/>
      <c r="R1448" s="354"/>
      <c r="S1448" s="355"/>
      <c r="T1448" s="223"/>
    </row>
    <row r="1449" spans="3:21" ht="15" customHeight="1">
      <c r="M1449" s="208"/>
      <c r="N1449" s="213"/>
      <c r="O1449" s="213"/>
      <c r="P1449" s="213"/>
      <c r="Q1449" s="213"/>
      <c r="R1449" s="213"/>
      <c r="S1449" s="214"/>
      <c r="T1449" s="170"/>
    </row>
    <row r="1450" spans="3:21" ht="15" customHeight="1">
      <c r="N1450" s="213"/>
      <c r="O1450" s="213"/>
      <c r="P1450" s="213"/>
      <c r="Q1450" s="213"/>
      <c r="R1450" s="213"/>
      <c r="S1450" s="408"/>
      <c r="T1450" s="170"/>
    </row>
    <row r="1451" spans="3:21">
      <c r="C1451" s="201"/>
      <c r="D1451" s="258"/>
      <c r="E1451" s="258"/>
      <c r="F1451" s="258"/>
      <c r="G1451" s="258"/>
      <c r="H1451" s="258"/>
      <c r="I1451" s="258"/>
      <c r="J1451" s="258"/>
      <c r="K1451" s="258"/>
      <c r="L1451" s="258"/>
      <c r="M1451" s="258"/>
      <c r="N1451" s="258"/>
      <c r="O1451" s="258"/>
      <c r="P1451" s="258"/>
      <c r="Q1451" s="258"/>
      <c r="R1451" s="258"/>
      <c r="S1451" s="259"/>
      <c r="T1451" s="170"/>
    </row>
    <row r="1452" spans="3:21" ht="15" customHeight="1">
      <c r="C1452" s="201"/>
      <c r="D1452" s="210" t="s">
        <v>160</v>
      </c>
      <c r="M1452" s="525"/>
      <c r="N1452" s="212" t="s">
        <v>3</v>
      </c>
      <c r="O1452" s="213"/>
      <c r="P1452" s="213"/>
      <c r="Q1452" s="213"/>
      <c r="R1452" s="213"/>
      <c r="S1452" s="214"/>
      <c r="T1452" s="170"/>
    </row>
    <row r="1453" spans="3:21">
      <c r="C1453" s="201"/>
      <c r="D1453" s="261"/>
      <c r="M1453" s="525"/>
      <c r="N1453" s="213"/>
      <c r="O1453" s="213"/>
      <c r="P1453" s="213"/>
      <c r="Q1453" s="213"/>
      <c r="R1453" s="213"/>
      <c r="S1453" s="214"/>
      <c r="T1453" s="170"/>
    </row>
    <row r="1454" spans="3:21" ht="15" customHeight="1">
      <c r="C1454" s="201"/>
      <c r="D1454" s="496" t="s">
        <v>31</v>
      </c>
      <c r="E1454" s="496"/>
      <c r="F1454" s="496"/>
      <c r="G1454" s="496"/>
      <c r="H1454" s="496"/>
      <c r="I1454" s="496"/>
      <c r="J1454" s="496"/>
      <c r="K1454" s="496"/>
      <c r="L1454" s="268"/>
      <c r="M1454" s="525"/>
      <c r="N1454" s="218" t="s">
        <v>94</v>
      </c>
      <c r="O1454" s="218"/>
      <c r="P1454" s="218"/>
      <c r="Q1454" s="218"/>
      <c r="R1454" s="218"/>
      <c r="S1454" s="219"/>
      <c r="T1454" s="220"/>
    </row>
    <row r="1455" spans="3:21" ht="15" customHeight="1">
      <c r="C1455" s="201"/>
      <c r="D1455" s="284"/>
      <c r="M1455" s="525"/>
      <c r="N1455" s="221" t="s">
        <v>848</v>
      </c>
      <c r="O1455" s="221"/>
      <c r="P1455" s="221"/>
      <c r="Q1455" s="221"/>
      <c r="R1455" s="221"/>
      <c r="S1455" s="222"/>
      <c r="T1455" s="223"/>
    </row>
    <row r="1456" spans="3:21" ht="15" customHeight="1">
      <c r="C1456" s="201"/>
      <c r="D1456" s="284"/>
      <c r="M1456" s="525"/>
      <c r="N1456" s="304"/>
      <c r="O1456" s="304"/>
      <c r="P1456" s="304"/>
      <c r="Q1456" s="304"/>
      <c r="R1456" s="304"/>
      <c r="S1456" s="305"/>
      <c r="T1456" s="295"/>
    </row>
    <row r="1457" spans="3:21">
      <c r="C1457" s="201"/>
      <c r="D1457" s="285"/>
      <c r="M1457" s="525"/>
      <c r="N1457" s="282" t="s">
        <v>933</v>
      </c>
      <c r="O1457" s="282"/>
      <c r="P1457" s="282"/>
      <c r="Q1457" s="282"/>
      <c r="R1457" s="282"/>
      <c r="S1457" s="283"/>
      <c r="T1457" s="223"/>
      <c r="U1457" s="213"/>
    </row>
    <row r="1458" spans="3:21">
      <c r="C1458" s="201"/>
      <c r="D1458" s="427"/>
      <c r="E1458" s="427"/>
      <c r="F1458" s="427"/>
      <c r="G1458" s="427"/>
      <c r="H1458" s="427"/>
      <c r="I1458" s="427"/>
      <c r="J1458" s="427"/>
      <c r="K1458" s="427"/>
      <c r="L1458" s="428"/>
      <c r="M1458" s="525"/>
      <c r="N1458" s="221" t="s">
        <v>846</v>
      </c>
      <c r="O1458" s="221"/>
      <c r="P1458" s="221"/>
      <c r="Q1458" s="221"/>
      <c r="R1458" s="221"/>
      <c r="S1458" s="222"/>
      <c r="T1458" s="223"/>
    </row>
    <row r="1459" spans="3:21">
      <c r="C1459" s="201"/>
      <c r="D1459" s="256"/>
      <c r="M1459" s="525"/>
      <c r="N1459" s="221"/>
      <c r="O1459" s="221"/>
      <c r="P1459" s="221"/>
      <c r="Q1459" s="221"/>
      <c r="R1459" s="221"/>
      <c r="S1459" s="222"/>
      <c r="T1459" s="223"/>
      <c r="U1459" s="201"/>
    </row>
    <row r="1460" spans="3:21" ht="15" customHeight="1">
      <c r="C1460" s="201"/>
      <c r="D1460" s="324"/>
      <c r="M1460" s="525"/>
      <c r="N1460" s="535"/>
      <c r="O1460" s="535"/>
      <c r="P1460" s="535"/>
      <c r="Q1460" s="535"/>
      <c r="R1460" s="535"/>
      <c r="S1460" s="536"/>
      <c r="T1460" s="400"/>
      <c r="U1460" s="201"/>
    </row>
    <row r="1461" spans="3:21" ht="15" customHeight="1">
      <c r="C1461" s="201"/>
      <c r="D1461" s="256"/>
      <c r="M1461" s="525"/>
      <c r="N1461" s="282" t="s">
        <v>189</v>
      </c>
      <c r="O1461" s="282"/>
      <c r="P1461" s="282"/>
      <c r="Q1461" s="282"/>
      <c r="R1461" s="282"/>
      <c r="S1461" s="283"/>
      <c r="T1461" s="223"/>
      <c r="U1461" s="201"/>
    </row>
    <row r="1462" spans="3:21" ht="15" customHeight="1">
      <c r="C1462" s="201"/>
      <c r="D1462" s="324"/>
      <c r="M1462" s="525"/>
      <c r="N1462" s="221" t="s">
        <v>847</v>
      </c>
      <c r="O1462" s="221"/>
      <c r="P1462" s="221"/>
      <c r="Q1462" s="221"/>
      <c r="R1462" s="221"/>
      <c r="S1462" s="222"/>
      <c r="T1462" s="223"/>
      <c r="U1462" s="201"/>
    </row>
    <row r="1463" spans="3:21" ht="15" customHeight="1">
      <c r="C1463" s="201"/>
      <c r="M1463" s="525"/>
      <c r="N1463" s="221"/>
      <c r="O1463" s="221"/>
      <c r="P1463" s="221"/>
      <c r="Q1463" s="221"/>
      <c r="R1463" s="221"/>
      <c r="S1463" s="222"/>
      <c r="T1463" s="223"/>
      <c r="U1463" s="201"/>
    </row>
    <row r="1464" spans="3:21" ht="15" customHeight="1">
      <c r="C1464" s="201"/>
      <c r="D1464" s="324"/>
      <c r="L1464" s="213"/>
      <c r="M1464" s="208"/>
      <c r="N1464" s="304"/>
      <c r="O1464" s="304"/>
      <c r="P1464" s="304"/>
      <c r="Q1464" s="304"/>
      <c r="R1464" s="304"/>
      <c r="S1464" s="305"/>
      <c r="T1464" s="295"/>
      <c r="U1464" s="201"/>
    </row>
    <row r="1465" spans="3:21" ht="15" customHeight="1">
      <c r="N1465" s="213"/>
      <c r="O1465" s="213"/>
      <c r="P1465" s="213"/>
      <c r="Q1465" s="213"/>
      <c r="R1465" s="213"/>
      <c r="S1465" s="408"/>
      <c r="T1465" s="170"/>
      <c r="U1465" s="213"/>
    </row>
    <row r="1466" spans="3:21" ht="15" customHeight="1">
      <c r="C1466" s="201"/>
      <c r="D1466" s="258"/>
      <c r="E1466" s="258"/>
      <c r="F1466" s="258"/>
      <c r="G1466" s="258"/>
      <c r="H1466" s="258"/>
      <c r="I1466" s="258"/>
      <c r="J1466" s="258"/>
      <c r="K1466" s="258"/>
      <c r="L1466" s="258"/>
      <c r="M1466" s="258"/>
      <c r="N1466" s="258"/>
      <c r="O1466" s="258"/>
      <c r="P1466" s="258"/>
      <c r="Q1466" s="258"/>
      <c r="R1466" s="258"/>
      <c r="S1466" s="259"/>
      <c r="T1466" s="170"/>
      <c r="U1466" s="213"/>
    </row>
    <row r="1467" spans="3:21" ht="15" customHeight="1">
      <c r="C1467" s="201"/>
      <c r="D1467" s="324"/>
      <c r="L1467" s="213"/>
      <c r="M1467" s="208"/>
      <c r="N1467" s="304"/>
      <c r="O1467" s="304"/>
      <c r="P1467" s="304"/>
      <c r="Q1467" s="304"/>
      <c r="R1467" s="304"/>
      <c r="S1467" s="305"/>
      <c r="T1467" s="295"/>
      <c r="U1467" s="213"/>
    </row>
    <row r="1468" spans="3:21" ht="15" customHeight="1">
      <c r="C1468" s="201"/>
      <c r="D1468" s="537" t="s">
        <v>718</v>
      </c>
      <c r="E1468" s="538"/>
      <c r="F1468" s="538"/>
      <c r="G1468" s="538"/>
      <c r="H1468" s="538"/>
      <c r="I1468" s="538"/>
      <c r="J1468" s="538"/>
      <c r="K1468" s="538"/>
      <c r="L1468" s="538"/>
      <c r="M1468" s="538"/>
      <c r="N1468" s="539"/>
      <c r="O1468" s="539"/>
      <c r="P1468" s="539"/>
      <c r="Q1468" s="539"/>
      <c r="R1468" s="539"/>
      <c r="S1468" s="540"/>
      <c r="T1468" s="443"/>
      <c r="U1468" s="213"/>
    </row>
    <row r="1469" spans="3:21" ht="15" customHeight="1">
      <c r="C1469" s="201"/>
      <c r="D1469" s="324"/>
      <c r="L1469" s="213"/>
      <c r="M1469" s="208"/>
      <c r="N1469" s="304"/>
      <c r="O1469" s="304"/>
      <c r="P1469" s="304"/>
      <c r="Q1469" s="304"/>
      <c r="R1469" s="304"/>
      <c r="S1469" s="305"/>
      <c r="T1469" s="295"/>
      <c r="U1469" s="213"/>
    </row>
    <row r="1470" spans="3:21" ht="15" customHeight="1">
      <c r="C1470" s="201"/>
      <c r="L1470" s="213"/>
      <c r="M1470" s="208"/>
      <c r="N1470" s="304"/>
      <c r="O1470" s="304"/>
      <c r="P1470" s="304"/>
      <c r="Q1470" s="304"/>
      <c r="R1470" s="304"/>
      <c r="S1470" s="305"/>
      <c r="T1470" s="295"/>
      <c r="U1470" s="213"/>
    </row>
    <row r="1471" spans="3:21" ht="15" customHeight="1">
      <c r="C1471" s="201"/>
      <c r="D1471" s="324"/>
      <c r="L1471" s="213"/>
      <c r="M1471" s="208"/>
      <c r="N1471" s="304"/>
      <c r="O1471" s="304"/>
      <c r="P1471" s="304"/>
      <c r="Q1471" s="304"/>
      <c r="R1471" s="304"/>
      <c r="S1471" s="305"/>
      <c r="T1471" s="295"/>
      <c r="U1471" s="213"/>
    </row>
    <row r="1472" spans="3:21" ht="15" customHeight="1">
      <c r="C1472" s="201"/>
      <c r="D1472" s="541" t="s">
        <v>934</v>
      </c>
      <c r="M1472" s="542"/>
      <c r="N1472" s="212" t="s">
        <v>3</v>
      </c>
      <c r="O1472" s="213"/>
      <c r="P1472" s="213"/>
      <c r="Q1472" s="213"/>
      <c r="R1472" s="213"/>
      <c r="S1472" s="214"/>
      <c r="T1472" s="170"/>
      <c r="U1472" s="213"/>
    </row>
    <row r="1473" spans="3:21" ht="15" customHeight="1">
      <c r="C1473" s="201"/>
      <c r="M1473" s="542"/>
      <c r="N1473" s="213"/>
      <c r="O1473" s="213"/>
      <c r="P1473" s="213"/>
      <c r="Q1473" s="213"/>
      <c r="R1473" s="213"/>
      <c r="S1473" s="214"/>
      <c r="T1473" s="170"/>
      <c r="U1473" s="213"/>
    </row>
    <row r="1474" spans="3:21" ht="15" customHeight="1">
      <c r="C1474" s="201"/>
      <c r="D1474" s="480" t="s">
        <v>719</v>
      </c>
      <c r="E1474" s="480"/>
      <c r="F1474" s="480"/>
      <c r="G1474" s="480"/>
      <c r="H1474" s="480"/>
      <c r="I1474" s="480"/>
      <c r="J1474" s="480"/>
      <c r="K1474" s="480"/>
      <c r="L1474" s="222"/>
      <c r="M1474" s="542"/>
      <c r="N1474" s="221" t="s">
        <v>720</v>
      </c>
      <c r="O1474" s="221"/>
      <c r="P1474" s="221"/>
      <c r="Q1474" s="221"/>
      <c r="R1474" s="221"/>
      <c r="S1474" s="222"/>
      <c r="T1474" s="223"/>
      <c r="U1474" s="213"/>
    </row>
    <row r="1475" spans="3:21" ht="15" customHeight="1">
      <c r="C1475" s="201"/>
      <c r="D1475" s="480"/>
      <c r="E1475" s="480"/>
      <c r="F1475" s="480"/>
      <c r="G1475" s="480"/>
      <c r="H1475" s="480"/>
      <c r="I1475" s="480"/>
      <c r="J1475" s="480"/>
      <c r="K1475" s="480"/>
      <c r="L1475" s="222"/>
      <c r="M1475" s="542"/>
      <c r="N1475" s="304"/>
      <c r="O1475" s="304"/>
      <c r="P1475" s="304"/>
      <c r="Q1475" s="304"/>
      <c r="R1475" s="304"/>
      <c r="S1475" s="305"/>
      <c r="T1475" s="295"/>
      <c r="U1475" s="213"/>
    </row>
    <row r="1476" spans="3:21" ht="15" customHeight="1">
      <c r="C1476" s="201"/>
      <c r="D1476" s="324"/>
      <c r="L1476" s="213"/>
      <c r="M1476" s="208"/>
      <c r="N1476" s="304"/>
      <c r="O1476" s="304"/>
      <c r="P1476" s="304"/>
      <c r="Q1476" s="304"/>
      <c r="R1476" s="304"/>
      <c r="S1476" s="305"/>
      <c r="T1476" s="295"/>
      <c r="U1476" s="213"/>
    </row>
    <row r="1477" spans="3:21" ht="15" customHeight="1">
      <c r="N1477" s="213"/>
      <c r="O1477" s="213"/>
      <c r="P1477" s="213"/>
      <c r="Q1477" s="213"/>
      <c r="R1477" s="213"/>
      <c r="S1477" s="408"/>
      <c r="T1477" s="170"/>
      <c r="U1477" s="213"/>
    </row>
    <row r="1478" spans="3:21" ht="15" customHeight="1">
      <c r="C1478" s="201"/>
      <c r="D1478" s="258"/>
      <c r="E1478" s="258"/>
      <c r="F1478" s="258"/>
      <c r="G1478" s="258"/>
      <c r="H1478" s="258"/>
      <c r="I1478" s="258"/>
      <c r="J1478" s="258"/>
      <c r="K1478" s="258"/>
      <c r="L1478" s="258"/>
      <c r="M1478" s="258"/>
      <c r="N1478" s="258"/>
      <c r="O1478" s="258"/>
      <c r="P1478" s="258"/>
      <c r="Q1478" s="258"/>
      <c r="R1478" s="258"/>
      <c r="S1478" s="259"/>
      <c r="T1478" s="170"/>
      <c r="U1478" s="213"/>
    </row>
    <row r="1479" spans="3:21" ht="15" customHeight="1">
      <c r="C1479" s="201"/>
      <c r="D1479" s="324"/>
      <c r="L1479" s="213"/>
      <c r="M1479" s="208"/>
      <c r="N1479" s="304"/>
      <c r="O1479" s="304"/>
      <c r="P1479" s="304"/>
      <c r="Q1479" s="304"/>
      <c r="R1479" s="304"/>
      <c r="S1479" s="305"/>
      <c r="T1479" s="295"/>
      <c r="U1479" s="213"/>
    </row>
    <row r="1480" spans="3:21" ht="15" customHeight="1">
      <c r="C1480" s="201"/>
      <c r="D1480" s="541" t="s">
        <v>935</v>
      </c>
      <c r="L1480" s="213"/>
      <c r="M1480" s="542"/>
      <c r="N1480" s="212" t="s">
        <v>3</v>
      </c>
      <c r="O1480" s="213"/>
      <c r="P1480" s="213"/>
      <c r="Q1480" s="213"/>
      <c r="R1480" s="213"/>
      <c r="S1480" s="214"/>
      <c r="T1480" s="170"/>
      <c r="U1480" s="213"/>
    </row>
    <row r="1481" spans="3:21" ht="15" customHeight="1">
      <c r="C1481" s="201"/>
      <c r="D1481" s="324"/>
      <c r="L1481" s="213"/>
      <c r="M1481" s="542"/>
      <c r="N1481" s="213"/>
      <c r="O1481" s="213"/>
      <c r="P1481" s="213"/>
      <c r="Q1481" s="213"/>
      <c r="R1481" s="213"/>
      <c r="S1481" s="214"/>
      <c r="T1481" s="170"/>
      <c r="U1481" s="213"/>
    </row>
    <row r="1482" spans="3:21" ht="15" customHeight="1">
      <c r="C1482" s="201"/>
      <c r="D1482" s="480" t="s">
        <v>936</v>
      </c>
      <c r="E1482" s="480"/>
      <c r="F1482" s="480"/>
      <c r="G1482" s="480"/>
      <c r="H1482" s="480"/>
      <c r="I1482" s="480"/>
      <c r="J1482" s="480"/>
      <c r="K1482" s="480"/>
      <c r="L1482" s="222"/>
      <c r="M1482" s="542"/>
      <c r="N1482" s="221" t="s">
        <v>720</v>
      </c>
      <c r="O1482" s="221"/>
      <c r="P1482" s="221"/>
      <c r="Q1482" s="221"/>
      <c r="R1482" s="221"/>
      <c r="S1482" s="222"/>
      <c r="T1482" s="223"/>
      <c r="U1482" s="213"/>
    </row>
    <row r="1483" spans="3:21" ht="15" customHeight="1">
      <c r="C1483" s="201"/>
      <c r="D1483" s="480"/>
      <c r="E1483" s="480"/>
      <c r="F1483" s="480"/>
      <c r="G1483" s="480"/>
      <c r="H1483" s="480"/>
      <c r="I1483" s="480"/>
      <c r="J1483" s="480"/>
      <c r="K1483" s="480"/>
      <c r="L1483" s="222"/>
      <c r="M1483" s="542"/>
      <c r="N1483" s="304"/>
      <c r="O1483" s="304"/>
      <c r="P1483" s="304"/>
      <c r="Q1483" s="304"/>
      <c r="R1483" s="304"/>
      <c r="S1483" s="305"/>
      <c r="T1483" s="295"/>
      <c r="U1483" s="213"/>
    </row>
    <row r="1484" spans="3:21" ht="15" customHeight="1">
      <c r="C1484" s="201"/>
      <c r="D1484" s="324"/>
      <c r="L1484" s="213"/>
      <c r="M1484" s="208"/>
      <c r="N1484" s="304"/>
      <c r="O1484" s="304"/>
      <c r="P1484" s="304"/>
      <c r="Q1484" s="304"/>
      <c r="R1484" s="304"/>
      <c r="S1484" s="305"/>
      <c r="T1484" s="295"/>
      <c r="U1484" s="213"/>
    </row>
    <row r="1485" spans="3:21" ht="15" customHeight="1">
      <c r="N1485" s="213"/>
      <c r="O1485" s="213"/>
      <c r="P1485" s="213"/>
      <c r="Q1485" s="213"/>
      <c r="R1485" s="213"/>
      <c r="S1485" s="408"/>
      <c r="T1485" s="170"/>
      <c r="U1485" s="213"/>
    </row>
    <row r="1486" spans="3:21" ht="15" customHeight="1">
      <c r="C1486" s="201"/>
      <c r="D1486" s="258"/>
      <c r="E1486" s="258"/>
      <c r="F1486" s="258"/>
      <c r="G1486" s="258"/>
      <c r="H1486" s="258"/>
      <c r="I1486" s="258"/>
      <c r="J1486" s="258"/>
      <c r="K1486" s="258"/>
      <c r="L1486" s="258"/>
      <c r="M1486" s="258"/>
      <c r="N1486" s="258"/>
      <c r="O1486" s="258"/>
      <c r="P1486" s="258"/>
      <c r="Q1486" s="258"/>
      <c r="R1486" s="258"/>
      <c r="S1486" s="259"/>
      <c r="T1486" s="170"/>
      <c r="U1486" s="213"/>
    </row>
    <row r="1487" spans="3:21" ht="15" customHeight="1">
      <c r="C1487" s="201"/>
      <c r="D1487" s="324"/>
      <c r="L1487" s="213"/>
      <c r="M1487" s="208"/>
      <c r="N1487" s="304"/>
      <c r="O1487" s="304"/>
      <c r="P1487" s="304"/>
      <c r="Q1487" s="304"/>
      <c r="R1487" s="304"/>
      <c r="S1487" s="305"/>
      <c r="T1487" s="295"/>
      <c r="U1487" s="213"/>
    </row>
    <row r="1488" spans="3:21" ht="15" customHeight="1">
      <c r="C1488" s="201"/>
      <c r="D1488" s="543" t="s">
        <v>937</v>
      </c>
      <c r="E1488" s="543"/>
      <c r="F1488" s="543"/>
      <c r="G1488" s="543"/>
      <c r="H1488" s="543"/>
      <c r="I1488" s="543"/>
      <c r="J1488" s="543"/>
      <c r="K1488" s="543"/>
      <c r="L1488" s="544"/>
      <c r="M1488" s="542"/>
      <c r="N1488" s="212" t="s">
        <v>3</v>
      </c>
      <c r="O1488" s="213"/>
      <c r="P1488" s="213"/>
      <c r="Q1488" s="213"/>
      <c r="R1488" s="213"/>
      <c r="S1488" s="214"/>
      <c r="T1488" s="170"/>
      <c r="U1488" s="213"/>
    </row>
    <row r="1489" spans="3:21" ht="15" customHeight="1">
      <c r="C1489" s="201"/>
      <c r="D1489" s="543"/>
      <c r="E1489" s="543"/>
      <c r="F1489" s="543"/>
      <c r="G1489" s="543"/>
      <c r="H1489" s="543"/>
      <c r="I1489" s="543"/>
      <c r="J1489" s="543"/>
      <c r="K1489" s="543"/>
      <c r="L1489" s="544"/>
      <c r="M1489" s="542"/>
      <c r="N1489" s="213"/>
      <c r="O1489" s="213"/>
      <c r="P1489" s="213"/>
      <c r="Q1489" s="213"/>
      <c r="R1489" s="213"/>
      <c r="S1489" s="214"/>
      <c r="T1489" s="170"/>
      <c r="U1489" s="213"/>
    </row>
    <row r="1490" spans="3:21" ht="15" customHeight="1">
      <c r="C1490" s="201"/>
      <c r="D1490" s="480" t="s">
        <v>721</v>
      </c>
      <c r="E1490" s="480"/>
      <c r="F1490" s="480"/>
      <c r="G1490" s="480"/>
      <c r="H1490" s="480"/>
      <c r="I1490" s="480"/>
      <c r="J1490" s="480"/>
      <c r="K1490" s="480"/>
      <c r="L1490" s="222"/>
      <c r="M1490" s="542"/>
      <c r="N1490" s="221" t="s">
        <v>720</v>
      </c>
      <c r="O1490" s="221"/>
      <c r="P1490" s="221"/>
      <c r="Q1490" s="221"/>
      <c r="R1490" s="221"/>
      <c r="S1490" s="222"/>
      <c r="T1490" s="223"/>
      <c r="U1490" s="213"/>
    </row>
    <row r="1491" spans="3:21" ht="15" customHeight="1">
      <c r="C1491" s="201"/>
      <c r="D1491" s="480"/>
      <c r="E1491" s="480"/>
      <c r="F1491" s="480"/>
      <c r="G1491" s="480"/>
      <c r="H1491" s="480"/>
      <c r="I1491" s="480"/>
      <c r="J1491" s="480"/>
      <c r="K1491" s="480"/>
      <c r="L1491" s="222"/>
      <c r="M1491" s="542"/>
      <c r="N1491" s="304"/>
      <c r="O1491" s="304"/>
      <c r="P1491" s="304"/>
      <c r="Q1491" s="304"/>
      <c r="R1491" s="304"/>
      <c r="S1491" s="305"/>
      <c r="T1491" s="295"/>
      <c r="U1491" s="213"/>
    </row>
    <row r="1492" spans="3:21" ht="15" customHeight="1">
      <c r="C1492" s="201"/>
      <c r="D1492" s="502"/>
      <c r="E1492" s="502"/>
      <c r="F1492" s="502"/>
      <c r="G1492" s="502"/>
      <c r="H1492" s="502"/>
      <c r="I1492" s="502"/>
      <c r="J1492" s="502"/>
      <c r="K1492" s="502"/>
      <c r="L1492" s="305"/>
      <c r="M1492" s="542"/>
      <c r="N1492" s="304"/>
      <c r="O1492" s="304"/>
      <c r="P1492" s="304"/>
      <c r="Q1492" s="304"/>
      <c r="R1492" s="304"/>
      <c r="S1492" s="305"/>
      <c r="T1492" s="295"/>
      <c r="U1492" s="213"/>
    </row>
    <row r="1493" spans="3:21" ht="15" customHeight="1">
      <c r="C1493" s="201"/>
      <c r="D1493" s="287" t="s">
        <v>722</v>
      </c>
      <c r="L1493" s="213"/>
      <c r="M1493" s="542"/>
      <c r="N1493" s="304"/>
      <c r="O1493" s="304"/>
      <c r="P1493" s="304"/>
      <c r="Q1493" s="304"/>
      <c r="R1493" s="304"/>
      <c r="S1493" s="305"/>
      <c r="T1493" s="295"/>
      <c r="U1493" s="213"/>
    </row>
    <row r="1494" spans="3:21" ht="15" customHeight="1">
      <c r="C1494" s="201"/>
      <c r="L1494" s="213"/>
      <c r="M1494" s="542"/>
      <c r="N1494" s="304"/>
      <c r="O1494" s="304"/>
      <c r="P1494" s="304"/>
      <c r="Q1494" s="304"/>
      <c r="R1494" s="304"/>
      <c r="S1494" s="305"/>
      <c r="T1494" s="295"/>
      <c r="U1494" s="213"/>
    </row>
    <row r="1495" spans="3:21" ht="15" customHeight="1">
      <c r="C1495" s="201"/>
      <c r="D1495" s="324"/>
      <c r="L1495" s="213"/>
      <c r="M1495" s="542"/>
      <c r="N1495" s="304"/>
      <c r="O1495" s="304"/>
      <c r="P1495" s="304"/>
      <c r="Q1495" s="304"/>
      <c r="R1495" s="304"/>
      <c r="S1495" s="305"/>
      <c r="T1495" s="295"/>
      <c r="U1495" s="213"/>
    </row>
    <row r="1496" spans="3:21" ht="15" customHeight="1">
      <c r="C1496" s="201"/>
      <c r="D1496" s="324"/>
      <c r="L1496" s="213"/>
      <c r="M1496" s="542"/>
      <c r="N1496" s="304"/>
      <c r="O1496" s="304"/>
      <c r="P1496" s="304"/>
      <c r="Q1496" s="304"/>
      <c r="R1496" s="304"/>
      <c r="S1496" s="305"/>
      <c r="T1496" s="295"/>
      <c r="U1496" s="213"/>
    </row>
    <row r="1497" spans="3:21" ht="15" customHeight="1">
      <c r="C1497" s="201"/>
      <c r="D1497" s="324"/>
      <c r="L1497" s="213"/>
      <c r="M1497" s="542"/>
      <c r="N1497" s="304"/>
      <c r="O1497" s="304"/>
      <c r="P1497" s="304"/>
      <c r="Q1497" s="304"/>
      <c r="R1497" s="304"/>
      <c r="S1497" s="305"/>
      <c r="T1497" s="295"/>
      <c r="U1497" s="213"/>
    </row>
    <row r="1498" spans="3:21" ht="15" customHeight="1">
      <c r="C1498" s="201"/>
      <c r="D1498" s="324"/>
      <c r="L1498" s="213"/>
      <c r="M1498" s="542"/>
      <c r="N1498" s="304"/>
      <c r="O1498" s="304"/>
      <c r="P1498" s="304"/>
      <c r="Q1498" s="304"/>
      <c r="R1498" s="304"/>
      <c r="S1498" s="305"/>
      <c r="T1498" s="295"/>
      <c r="U1498" s="213"/>
    </row>
    <row r="1499" spans="3:21" ht="15" customHeight="1">
      <c r="C1499" s="201"/>
      <c r="D1499" s="287" t="s">
        <v>723</v>
      </c>
      <c r="L1499" s="213"/>
      <c r="M1499" s="542"/>
      <c r="N1499" s="304"/>
      <c r="O1499" s="304"/>
      <c r="P1499" s="304"/>
      <c r="Q1499" s="304"/>
      <c r="R1499" s="304"/>
      <c r="S1499" s="305"/>
      <c r="T1499" s="295"/>
      <c r="U1499" s="213"/>
    </row>
    <row r="1500" spans="3:21" ht="15" customHeight="1">
      <c r="C1500" s="201"/>
      <c r="D1500" s="324"/>
      <c r="L1500" s="213"/>
      <c r="M1500" s="542"/>
      <c r="N1500" s="304"/>
      <c r="O1500" s="304"/>
      <c r="P1500" s="304"/>
      <c r="Q1500" s="304"/>
      <c r="R1500" s="304"/>
      <c r="S1500" s="305"/>
      <c r="T1500" s="295"/>
      <c r="U1500" s="213"/>
    </row>
    <row r="1501" spans="3:21" ht="15" customHeight="1">
      <c r="C1501" s="201"/>
      <c r="L1501" s="213"/>
      <c r="M1501" s="542"/>
      <c r="N1501" s="304"/>
      <c r="O1501" s="304"/>
      <c r="P1501" s="304"/>
      <c r="Q1501" s="304"/>
      <c r="R1501" s="304"/>
      <c r="S1501" s="305"/>
      <c r="T1501" s="295"/>
      <c r="U1501" s="213"/>
    </row>
    <row r="1502" spans="3:21" ht="15" customHeight="1">
      <c r="C1502" s="201"/>
      <c r="D1502" s="324"/>
      <c r="L1502" s="213"/>
      <c r="M1502" s="542"/>
      <c r="N1502" s="304"/>
      <c r="O1502" s="304"/>
      <c r="P1502" s="304"/>
      <c r="Q1502" s="304"/>
      <c r="R1502" s="304"/>
      <c r="S1502" s="305"/>
      <c r="T1502" s="295"/>
      <c r="U1502" s="213"/>
    </row>
    <row r="1503" spans="3:21" ht="15" customHeight="1">
      <c r="C1503" s="201"/>
      <c r="D1503" s="324"/>
      <c r="L1503" s="213"/>
      <c r="M1503" s="542"/>
      <c r="N1503" s="304"/>
      <c r="O1503" s="304"/>
      <c r="P1503" s="304"/>
      <c r="Q1503" s="304"/>
      <c r="R1503" s="304"/>
      <c r="S1503" s="305"/>
      <c r="T1503" s="295"/>
      <c r="U1503" s="213"/>
    </row>
    <row r="1504" spans="3:21" ht="15" customHeight="1">
      <c r="C1504" s="201"/>
      <c r="D1504" s="324"/>
      <c r="L1504" s="213"/>
      <c r="M1504" s="208"/>
      <c r="N1504" s="304"/>
      <c r="O1504" s="304"/>
      <c r="P1504" s="304"/>
      <c r="Q1504" s="304"/>
      <c r="R1504" s="304"/>
      <c r="S1504" s="305"/>
      <c r="T1504" s="295"/>
      <c r="U1504" s="213"/>
    </row>
    <row r="1505" spans="3:21" ht="15" customHeight="1">
      <c r="N1505" s="213"/>
      <c r="O1505" s="213"/>
      <c r="P1505" s="213"/>
      <c r="Q1505" s="213"/>
      <c r="R1505" s="213"/>
      <c r="S1505" s="408"/>
      <c r="T1505" s="170"/>
      <c r="U1505" s="213"/>
    </row>
    <row r="1506" spans="3:21" ht="15" customHeight="1">
      <c r="C1506" s="201"/>
      <c r="D1506" s="258"/>
      <c r="E1506" s="258"/>
      <c r="F1506" s="258"/>
      <c r="G1506" s="258"/>
      <c r="H1506" s="258"/>
      <c r="I1506" s="258"/>
      <c r="J1506" s="258"/>
      <c r="K1506" s="258"/>
      <c r="L1506" s="258"/>
      <c r="M1506" s="258"/>
      <c r="N1506" s="258"/>
      <c r="O1506" s="258"/>
      <c r="P1506" s="258"/>
      <c r="Q1506" s="258"/>
      <c r="R1506" s="258"/>
      <c r="S1506" s="259"/>
      <c r="T1506" s="170"/>
      <c r="U1506" s="213"/>
    </row>
    <row r="1507" spans="3:21" ht="15" customHeight="1">
      <c r="C1507" s="201"/>
      <c r="D1507" s="324"/>
      <c r="L1507" s="213"/>
      <c r="M1507" s="208"/>
      <c r="N1507" s="304"/>
      <c r="O1507" s="304"/>
      <c r="P1507" s="304"/>
      <c r="Q1507" s="304"/>
      <c r="R1507" s="304"/>
      <c r="S1507" s="305"/>
      <c r="T1507" s="295"/>
      <c r="U1507" s="213"/>
    </row>
    <row r="1508" spans="3:21" ht="15" customHeight="1">
      <c r="C1508" s="201"/>
      <c r="D1508" s="545" t="s">
        <v>945</v>
      </c>
      <c r="L1508" s="213"/>
      <c r="M1508" s="542"/>
      <c r="N1508" s="212" t="s">
        <v>3</v>
      </c>
      <c r="O1508" s="213"/>
      <c r="P1508" s="213"/>
      <c r="Q1508" s="213"/>
      <c r="R1508" s="213"/>
      <c r="S1508" s="214"/>
      <c r="T1508" s="170"/>
      <c r="U1508" s="213"/>
    </row>
    <row r="1509" spans="3:21" ht="15" customHeight="1">
      <c r="C1509" s="201"/>
      <c r="D1509" s="324"/>
      <c r="L1509" s="213"/>
      <c r="M1509" s="542"/>
      <c r="N1509" s="213"/>
      <c r="O1509" s="213"/>
      <c r="P1509" s="213"/>
      <c r="Q1509" s="213"/>
      <c r="R1509" s="213"/>
      <c r="S1509" s="214"/>
      <c r="T1509" s="170"/>
      <c r="U1509" s="213"/>
    </row>
    <row r="1510" spans="3:21" ht="15" customHeight="1">
      <c r="C1510" s="201"/>
      <c r="D1510" s="287" t="s">
        <v>724</v>
      </c>
      <c r="L1510" s="213"/>
      <c r="M1510" s="542"/>
      <c r="N1510" s="221" t="s">
        <v>725</v>
      </c>
      <c r="O1510" s="221"/>
      <c r="P1510" s="221"/>
      <c r="Q1510" s="221"/>
      <c r="R1510" s="221"/>
      <c r="S1510" s="222"/>
      <c r="T1510" s="223"/>
      <c r="U1510" s="213"/>
    </row>
    <row r="1511" spans="3:21" ht="15" customHeight="1">
      <c r="C1511" s="201"/>
      <c r="D1511" s="324"/>
      <c r="L1511" s="213"/>
      <c r="M1511" s="542"/>
      <c r="N1511" s="221"/>
      <c r="O1511" s="221"/>
      <c r="P1511" s="221"/>
      <c r="Q1511" s="221"/>
      <c r="R1511" s="221"/>
      <c r="S1511" s="222"/>
      <c r="T1511" s="223"/>
      <c r="U1511" s="213"/>
    </row>
    <row r="1512" spans="3:21" ht="15" customHeight="1">
      <c r="C1512" s="201"/>
      <c r="D1512" s="324"/>
      <c r="L1512" s="213"/>
      <c r="M1512" s="542"/>
      <c r="N1512" s="221"/>
      <c r="O1512" s="221"/>
      <c r="P1512" s="221"/>
      <c r="Q1512" s="221"/>
      <c r="R1512" s="221"/>
      <c r="S1512" s="222"/>
      <c r="T1512" s="223"/>
      <c r="U1512" s="213"/>
    </row>
    <row r="1513" spans="3:21" ht="15" customHeight="1">
      <c r="C1513" s="201"/>
      <c r="D1513" s="324"/>
      <c r="L1513" s="213"/>
      <c r="M1513" s="542"/>
      <c r="N1513" s="221"/>
      <c r="O1513" s="221"/>
      <c r="P1513" s="221"/>
      <c r="Q1513" s="221"/>
      <c r="R1513" s="221"/>
      <c r="S1513" s="222"/>
      <c r="T1513" s="223"/>
      <c r="U1513" s="213"/>
    </row>
    <row r="1514" spans="3:21" ht="15" customHeight="1">
      <c r="C1514" s="201"/>
      <c r="D1514" s="546" t="s">
        <v>726</v>
      </c>
      <c r="E1514" s="546"/>
      <c r="F1514" s="546"/>
      <c r="G1514" s="546"/>
      <c r="H1514" s="546"/>
      <c r="I1514" s="546"/>
      <c r="J1514" s="546"/>
      <c r="K1514" s="546"/>
      <c r="L1514" s="547"/>
      <c r="M1514" s="542"/>
      <c r="N1514" s="304"/>
      <c r="O1514" s="304"/>
      <c r="P1514" s="304"/>
      <c r="Q1514" s="304"/>
      <c r="R1514" s="304"/>
      <c r="S1514" s="305"/>
      <c r="T1514" s="295"/>
      <c r="U1514" s="213"/>
    </row>
    <row r="1515" spans="3:21" ht="15" customHeight="1">
      <c r="C1515" s="201"/>
      <c r="D1515" s="546"/>
      <c r="E1515" s="546"/>
      <c r="F1515" s="546"/>
      <c r="G1515" s="546"/>
      <c r="H1515" s="546"/>
      <c r="I1515" s="546"/>
      <c r="J1515" s="546"/>
      <c r="K1515" s="546"/>
      <c r="L1515" s="547"/>
      <c r="M1515" s="542"/>
      <c r="N1515" s="304"/>
      <c r="O1515" s="304"/>
      <c r="P1515" s="304"/>
      <c r="Q1515" s="304"/>
      <c r="R1515" s="304"/>
      <c r="S1515" s="305"/>
      <c r="T1515" s="295"/>
      <c r="U1515" s="213"/>
    </row>
    <row r="1516" spans="3:21" ht="15" customHeight="1">
      <c r="C1516" s="201"/>
      <c r="D1516" s="324"/>
      <c r="L1516" s="213"/>
      <c r="M1516" s="208"/>
      <c r="N1516" s="304"/>
      <c r="O1516" s="304"/>
      <c r="P1516" s="304"/>
      <c r="Q1516" s="304"/>
      <c r="R1516" s="304"/>
      <c r="S1516" s="305"/>
      <c r="T1516" s="295"/>
      <c r="U1516" s="213"/>
    </row>
    <row r="1517" spans="3:21" ht="15" customHeight="1">
      <c r="N1517" s="213"/>
      <c r="O1517" s="213"/>
      <c r="P1517" s="213"/>
      <c r="Q1517" s="213"/>
      <c r="R1517" s="213"/>
      <c r="S1517" s="408"/>
      <c r="T1517" s="170"/>
      <c r="U1517" s="213"/>
    </row>
    <row r="1518" spans="3:21" ht="15" customHeight="1">
      <c r="C1518" s="201"/>
      <c r="D1518" s="258"/>
      <c r="E1518" s="258"/>
      <c r="F1518" s="258"/>
      <c r="G1518" s="258"/>
      <c r="H1518" s="258"/>
      <c r="I1518" s="258"/>
      <c r="J1518" s="258"/>
      <c r="K1518" s="258"/>
      <c r="L1518" s="258"/>
      <c r="M1518" s="258"/>
      <c r="N1518" s="258"/>
      <c r="O1518" s="258"/>
      <c r="P1518" s="258"/>
      <c r="Q1518" s="258"/>
      <c r="R1518" s="258"/>
      <c r="S1518" s="259"/>
      <c r="T1518" s="170"/>
      <c r="U1518" s="213"/>
    </row>
    <row r="1519" spans="3:21" ht="15" customHeight="1">
      <c r="C1519" s="201"/>
      <c r="D1519" s="324"/>
      <c r="L1519" s="213"/>
      <c r="M1519" s="208"/>
      <c r="N1519" s="304"/>
      <c r="O1519" s="304"/>
      <c r="P1519" s="304"/>
      <c r="Q1519" s="304"/>
      <c r="R1519" s="304"/>
      <c r="S1519" s="305"/>
      <c r="T1519" s="295"/>
      <c r="U1519" s="213"/>
    </row>
    <row r="1520" spans="3:21" ht="15" customHeight="1">
      <c r="C1520" s="201"/>
      <c r="D1520" s="545" t="s">
        <v>944</v>
      </c>
      <c r="L1520" s="213"/>
      <c r="M1520" s="542"/>
      <c r="N1520" s="548" t="s">
        <v>3</v>
      </c>
      <c r="O1520" s="548"/>
      <c r="P1520" s="304"/>
      <c r="Q1520" s="304"/>
      <c r="R1520" s="304"/>
      <c r="S1520" s="305"/>
      <c r="T1520" s="295"/>
      <c r="U1520" s="213"/>
    </row>
    <row r="1521" spans="3:21" ht="15" customHeight="1">
      <c r="C1521" s="201"/>
      <c r="D1521" s="324"/>
      <c r="L1521" s="213"/>
      <c r="M1521" s="542"/>
      <c r="N1521" s="304"/>
      <c r="O1521" s="304"/>
      <c r="P1521" s="304"/>
      <c r="Q1521" s="304"/>
      <c r="R1521" s="304"/>
      <c r="S1521" s="305"/>
      <c r="T1521" s="295"/>
      <c r="U1521" s="213"/>
    </row>
    <row r="1522" spans="3:21" ht="15" customHeight="1">
      <c r="C1522" s="201"/>
      <c r="D1522" s="480" t="s">
        <v>727</v>
      </c>
      <c r="E1522" s="480"/>
      <c r="F1522" s="480"/>
      <c r="G1522" s="480"/>
      <c r="H1522" s="480"/>
      <c r="I1522" s="480"/>
      <c r="J1522" s="480"/>
      <c r="K1522" s="480"/>
      <c r="L1522" s="222"/>
      <c r="M1522" s="542"/>
      <c r="N1522" s="221" t="s">
        <v>720</v>
      </c>
      <c r="O1522" s="221"/>
      <c r="P1522" s="221"/>
      <c r="Q1522" s="221"/>
      <c r="R1522" s="221"/>
      <c r="S1522" s="222"/>
      <c r="T1522" s="223"/>
      <c r="U1522" s="213"/>
    </row>
    <row r="1523" spans="3:21" ht="15" customHeight="1">
      <c r="C1523" s="201"/>
      <c r="D1523" s="480"/>
      <c r="E1523" s="480"/>
      <c r="F1523" s="480"/>
      <c r="G1523" s="480"/>
      <c r="H1523" s="480"/>
      <c r="I1523" s="480"/>
      <c r="J1523" s="480"/>
      <c r="K1523" s="480"/>
      <c r="L1523" s="222"/>
      <c r="M1523" s="542"/>
      <c r="N1523" s="304"/>
      <c r="O1523" s="304"/>
      <c r="P1523" s="304"/>
      <c r="Q1523" s="304"/>
      <c r="R1523" s="304"/>
      <c r="S1523" s="305"/>
      <c r="T1523" s="295"/>
      <c r="U1523" s="213"/>
    </row>
    <row r="1524" spans="3:21" ht="15" customHeight="1">
      <c r="C1524" s="201"/>
      <c r="D1524" s="324"/>
      <c r="L1524" s="213"/>
      <c r="M1524" s="208"/>
      <c r="N1524" s="304"/>
      <c r="O1524" s="304"/>
      <c r="P1524" s="304"/>
      <c r="Q1524" s="304"/>
      <c r="R1524" s="304"/>
      <c r="S1524" s="305"/>
      <c r="T1524" s="295"/>
      <c r="U1524" s="213"/>
    </row>
    <row r="1525" spans="3:21" ht="15" customHeight="1">
      <c r="N1525" s="213"/>
      <c r="O1525" s="213"/>
      <c r="P1525" s="213"/>
      <c r="Q1525" s="213"/>
      <c r="R1525" s="213"/>
      <c r="S1525" s="408"/>
      <c r="T1525" s="170"/>
      <c r="U1525" s="213"/>
    </row>
    <row r="1526" spans="3:21" ht="15" customHeight="1">
      <c r="C1526" s="201"/>
      <c r="D1526" s="258"/>
      <c r="E1526" s="258"/>
      <c r="F1526" s="258"/>
      <c r="G1526" s="258"/>
      <c r="H1526" s="258"/>
      <c r="I1526" s="258"/>
      <c r="J1526" s="258"/>
      <c r="K1526" s="258"/>
      <c r="L1526" s="258"/>
      <c r="M1526" s="258"/>
      <c r="N1526" s="258"/>
      <c r="O1526" s="258"/>
      <c r="P1526" s="258"/>
      <c r="Q1526" s="258"/>
      <c r="R1526" s="258"/>
      <c r="S1526" s="259"/>
      <c r="T1526" s="170"/>
      <c r="U1526" s="213"/>
    </row>
    <row r="1527" spans="3:21" ht="15" customHeight="1">
      <c r="C1527" s="201"/>
      <c r="D1527" s="324"/>
      <c r="L1527" s="213"/>
      <c r="M1527" s="208"/>
      <c r="N1527" s="304"/>
      <c r="O1527" s="304"/>
      <c r="P1527" s="304"/>
      <c r="Q1527" s="304"/>
      <c r="R1527" s="304"/>
      <c r="S1527" s="305"/>
      <c r="T1527" s="295"/>
      <c r="U1527" s="213"/>
    </row>
    <row r="1528" spans="3:21" ht="15" customHeight="1">
      <c r="C1528" s="201"/>
      <c r="D1528" s="545" t="s">
        <v>728</v>
      </c>
      <c r="L1528" s="213"/>
      <c r="M1528" s="542"/>
      <c r="N1528" s="548" t="s">
        <v>3</v>
      </c>
      <c r="O1528" s="548"/>
      <c r="P1528" s="304"/>
      <c r="Q1528" s="304"/>
      <c r="R1528" s="304"/>
      <c r="S1528" s="305"/>
      <c r="T1528" s="295"/>
      <c r="U1528" s="213"/>
    </row>
    <row r="1529" spans="3:21" ht="15" customHeight="1">
      <c r="C1529" s="201"/>
      <c r="D1529" s="324"/>
      <c r="L1529" s="213"/>
      <c r="M1529" s="542"/>
      <c r="N1529" s="304"/>
      <c r="O1529" s="304"/>
      <c r="P1529" s="304"/>
      <c r="Q1529" s="304"/>
      <c r="R1529" s="304"/>
      <c r="S1529" s="305"/>
      <c r="T1529" s="295"/>
      <c r="U1529" s="213"/>
    </row>
    <row r="1530" spans="3:21" ht="15" customHeight="1">
      <c r="C1530" s="201"/>
      <c r="D1530" s="549" t="s">
        <v>729</v>
      </c>
      <c r="L1530" s="213"/>
      <c r="M1530" s="542"/>
      <c r="N1530" s="282" t="s">
        <v>734</v>
      </c>
      <c r="O1530" s="282"/>
      <c r="P1530" s="282"/>
      <c r="Q1530" s="282"/>
      <c r="R1530" s="282"/>
      <c r="S1530" s="283"/>
      <c r="T1530" s="223"/>
      <c r="U1530" s="213"/>
    </row>
    <row r="1531" spans="3:21" ht="15" customHeight="1">
      <c r="C1531" s="201"/>
      <c r="D1531" s="255"/>
      <c r="L1531" s="213"/>
      <c r="M1531" s="542"/>
      <c r="N1531" s="221" t="s">
        <v>735</v>
      </c>
      <c r="O1531" s="221"/>
      <c r="P1531" s="221"/>
      <c r="Q1531" s="221"/>
      <c r="R1531" s="221"/>
      <c r="S1531" s="222"/>
      <c r="T1531" s="223"/>
      <c r="U1531" s="213"/>
    </row>
    <row r="1532" spans="3:21" ht="15" customHeight="1">
      <c r="C1532" s="201"/>
      <c r="D1532" s="287" t="s">
        <v>730</v>
      </c>
      <c r="L1532" s="213"/>
      <c r="M1532" s="542"/>
      <c r="N1532" s="221"/>
      <c r="O1532" s="221"/>
      <c r="P1532" s="221"/>
      <c r="Q1532" s="221"/>
      <c r="R1532" s="221"/>
      <c r="S1532" s="222"/>
      <c r="T1532" s="223"/>
      <c r="U1532" s="213"/>
    </row>
    <row r="1533" spans="3:21" ht="15" customHeight="1">
      <c r="C1533" s="201"/>
      <c r="D1533" s="324"/>
      <c r="L1533" s="213"/>
      <c r="M1533" s="542"/>
      <c r="N1533" s="221"/>
      <c r="O1533" s="221"/>
      <c r="P1533" s="221"/>
      <c r="Q1533" s="221"/>
      <c r="R1533" s="221"/>
      <c r="S1533" s="222"/>
      <c r="T1533" s="223"/>
      <c r="U1533" s="213"/>
    </row>
    <row r="1534" spans="3:21" ht="15" customHeight="1">
      <c r="C1534" s="201"/>
      <c r="D1534" s="324"/>
      <c r="L1534" s="213"/>
      <c r="M1534" s="542"/>
      <c r="N1534" s="221" t="s">
        <v>736</v>
      </c>
      <c r="O1534" s="221"/>
      <c r="P1534" s="221"/>
      <c r="Q1534" s="221"/>
      <c r="R1534" s="221"/>
      <c r="S1534" s="222"/>
      <c r="T1534" s="223"/>
      <c r="U1534" s="213"/>
    </row>
    <row r="1535" spans="3:21" ht="15" customHeight="1">
      <c r="C1535" s="201"/>
      <c r="D1535" s="324"/>
      <c r="L1535" s="213"/>
      <c r="M1535" s="542"/>
      <c r="N1535" s="221"/>
      <c r="O1535" s="221"/>
      <c r="P1535" s="221"/>
      <c r="Q1535" s="221"/>
      <c r="R1535" s="221"/>
      <c r="S1535" s="222"/>
      <c r="T1535" s="223"/>
      <c r="U1535" s="213"/>
    </row>
    <row r="1536" spans="3:21" ht="15" customHeight="1">
      <c r="C1536" s="201"/>
      <c r="D1536" s="245" t="s">
        <v>731</v>
      </c>
      <c r="E1536" s="245"/>
      <c r="F1536" s="245"/>
      <c r="G1536" s="245"/>
      <c r="H1536" s="245"/>
      <c r="I1536" s="245"/>
      <c r="J1536" s="245"/>
      <c r="K1536" s="245"/>
      <c r="L1536" s="245"/>
      <c r="M1536" s="542"/>
      <c r="N1536" s="221"/>
      <c r="O1536" s="221"/>
      <c r="P1536" s="221"/>
      <c r="Q1536" s="221"/>
      <c r="R1536" s="221"/>
      <c r="S1536" s="222"/>
      <c r="T1536" s="223"/>
      <c r="U1536" s="213"/>
    </row>
    <row r="1537" spans="3:21" ht="15" customHeight="1">
      <c r="C1537" s="201"/>
      <c r="D1537" s="245"/>
      <c r="E1537" s="245"/>
      <c r="F1537" s="245"/>
      <c r="G1537" s="245"/>
      <c r="H1537" s="245"/>
      <c r="I1537" s="245"/>
      <c r="J1537" s="245"/>
      <c r="K1537" s="245"/>
      <c r="L1537" s="245"/>
      <c r="M1537" s="542"/>
      <c r="N1537" s="221"/>
      <c r="O1537" s="221"/>
      <c r="P1537" s="221"/>
      <c r="Q1537" s="221"/>
      <c r="R1537" s="221"/>
      <c r="S1537" s="222"/>
      <c r="T1537" s="223"/>
      <c r="U1537" s="213"/>
    </row>
    <row r="1538" spans="3:21" ht="15" customHeight="1">
      <c r="C1538" s="201"/>
      <c r="D1538" s="324"/>
      <c r="L1538" s="213"/>
      <c r="M1538" s="542"/>
      <c r="N1538" s="221"/>
      <c r="O1538" s="221"/>
      <c r="P1538" s="221"/>
      <c r="Q1538" s="221"/>
      <c r="R1538" s="221"/>
      <c r="S1538" s="222"/>
      <c r="T1538" s="223"/>
      <c r="U1538" s="213"/>
    </row>
    <row r="1539" spans="3:21" ht="15" customHeight="1">
      <c r="C1539" s="201"/>
      <c r="D1539" s="324"/>
      <c r="L1539" s="213"/>
      <c r="M1539" s="542"/>
      <c r="N1539" s="221"/>
      <c r="O1539" s="221"/>
      <c r="P1539" s="221"/>
      <c r="Q1539" s="221"/>
      <c r="R1539" s="221"/>
      <c r="S1539" s="222"/>
      <c r="T1539" s="295"/>
      <c r="U1539" s="213"/>
    </row>
    <row r="1540" spans="3:21" ht="15" customHeight="1">
      <c r="C1540" s="201"/>
      <c r="D1540" s="324"/>
      <c r="L1540" s="213"/>
      <c r="M1540" s="542"/>
      <c r="N1540" s="282" t="s">
        <v>686</v>
      </c>
      <c r="O1540" s="282"/>
      <c r="P1540" s="282"/>
      <c r="Q1540" s="282"/>
      <c r="R1540" s="282"/>
      <c r="S1540" s="283"/>
      <c r="T1540" s="223"/>
      <c r="U1540" s="213"/>
    </row>
    <row r="1541" spans="3:21" ht="15" customHeight="1">
      <c r="C1541" s="201"/>
      <c r="D1541" s="324"/>
      <c r="L1541" s="213"/>
      <c r="M1541" s="542"/>
      <c r="N1541" s="221" t="s">
        <v>737</v>
      </c>
      <c r="O1541" s="221"/>
      <c r="P1541" s="221"/>
      <c r="Q1541" s="221"/>
      <c r="R1541" s="221"/>
      <c r="S1541" s="222"/>
      <c r="T1541" s="223"/>
      <c r="U1541" s="213"/>
    </row>
    <row r="1542" spans="3:21" ht="15" customHeight="1">
      <c r="C1542" s="201"/>
      <c r="D1542" s="549" t="s">
        <v>732</v>
      </c>
      <c r="L1542" s="213"/>
      <c r="M1542" s="542"/>
      <c r="N1542" s="221"/>
      <c r="O1542" s="221"/>
      <c r="P1542" s="221"/>
      <c r="Q1542" s="221"/>
      <c r="R1542" s="221"/>
      <c r="S1542" s="222"/>
      <c r="T1542" s="223"/>
      <c r="U1542" s="213"/>
    </row>
    <row r="1543" spans="3:21" ht="15" customHeight="1">
      <c r="C1543" s="201"/>
      <c r="D1543" s="324"/>
      <c r="L1543" s="213"/>
      <c r="M1543" s="542"/>
      <c r="N1543" s="221"/>
      <c r="O1543" s="221"/>
      <c r="P1543" s="221"/>
      <c r="Q1543" s="221"/>
      <c r="R1543" s="221"/>
      <c r="S1543" s="222"/>
      <c r="T1543" s="223"/>
      <c r="U1543" s="213"/>
    </row>
    <row r="1544" spans="3:21" ht="15" customHeight="1">
      <c r="C1544" s="201"/>
      <c r="D1544" s="480" t="s">
        <v>733</v>
      </c>
      <c r="E1544" s="480"/>
      <c r="F1544" s="480"/>
      <c r="G1544" s="480"/>
      <c r="H1544" s="480"/>
      <c r="I1544" s="480"/>
      <c r="J1544" s="480"/>
      <c r="K1544" s="480"/>
      <c r="L1544" s="222"/>
      <c r="M1544" s="542"/>
      <c r="N1544" s="221"/>
      <c r="O1544" s="221"/>
      <c r="P1544" s="221"/>
      <c r="Q1544" s="221"/>
      <c r="R1544" s="221"/>
      <c r="S1544" s="222"/>
      <c r="T1544" s="223"/>
      <c r="U1544" s="213"/>
    </row>
    <row r="1545" spans="3:21" ht="15" customHeight="1">
      <c r="C1545" s="201"/>
      <c r="D1545" s="480"/>
      <c r="E1545" s="480"/>
      <c r="F1545" s="480"/>
      <c r="G1545" s="480"/>
      <c r="H1545" s="480"/>
      <c r="I1545" s="480"/>
      <c r="J1545" s="480"/>
      <c r="K1545" s="480"/>
      <c r="L1545" s="222"/>
      <c r="M1545" s="542"/>
      <c r="N1545" s="221"/>
      <c r="O1545" s="221"/>
      <c r="P1545" s="221"/>
      <c r="Q1545" s="221"/>
      <c r="R1545" s="221"/>
      <c r="S1545" s="222"/>
      <c r="T1545" s="223"/>
      <c r="U1545" s="213"/>
    </row>
    <row r="1546" spans="3:21" ht="15" customHeight="1">
      <c r="C1546" s="201"/>
      <c r="D1546" s="324"/>
      <c r="L1546" s="213"/>
      <c r="M1546" s="542"/>
      <c r="N1546" s="282" t="s">
        <v>690</v>
      </c>
      <c r="O1546" s="282"/>
      <c r="P1546" s="282"/>
      <c r="Q1546" s="282"/>
      <c r="R1546" s="282"/>
      <c r="S1546" s="283"/>
      <c r="T1546" s="223"/>
      <c r="U1546" s="213"/>
    </row>
    <row r="1547" spans="3:21" ht="15" customHeight="1">
      <c r="C1547" s="201"/>
      <c r="D1547" s="324"/>
      <c r="L1547" s="213"/>
      <c r="M1547" s="542"/>
      <c r="N1547" s="221" t="s">
        <v>845</v>
      </c>
      <c r="O1547" s="221"/>
      <c r="P1547" s="221"/>
      <c r="Q1547" s="221"/>
      <c r="R1547" s="221"/>
      <c r="S1547" s="222"/>
      <c r="T1547" s="223"/>
      <c r="U1547" s="213"/>
    </row>
    <row r="1548" spans="3:21" ht="15" customHeight="1">
      <c r="C1548" s="201"/>
      <c r="D1548" s="324"/>
      <c r="L1548" s="213"/>
      <c r="M1548" s="542"/>
      <c r="N1548" s="221"/>
      <c r="O1548" s="221"/>
      <c r="P1548" s="221"/>
      <c r="Q1548" s="221"/>
      <c r="R1548" s="221"/>
      <c r="S1548" s="222"/>
      <c r="T1548" s="223"/>
      <c r="U1548" s="213"/>
    </row>
    <row r="1549" spans="3:21" ht="15" customHeight="1">
      <c r="C1549" s="201"/>
      <c r="D1549" s="324"/>
      <c r="L1549" s="213"/>
      <c r="M1549" s="542"/>
      <c r="N1549" s="221"/>
      <c r="O1549" s="221"/>
      <c r="P1549" s="221"/>
      <c r="Q1549" s="221"/>
      <c r="R1549" s="221"/>
      <c r="S1549" s="222"/>
      <c r="T1549" s="223"/>
      <c r="U1549" s="213"/>
    </row>
    <row r="1550" spans="3:21" ht="15" customHeight="1">
      <c r="C1550" s="201"/>
      <c r="D1550" s="324"/>
      <c r="L1550" s="213"/>
      <c r="M1550" s="542"/>
      <c r="N1550" s="221"/>
      <c r="O1550" s="221"/>
      <c r="P1550" s="221"/>
      <c r="Q1550" s="221"/>
      <c r="R1550" s="221"/>
      <c r="S1550" s="222"/>
      <c r="T1550" s="223"/>
      <c r="U1550" s="213"/>
    </row>
    <row r="1551" spans="3:21" ht="15" customHeight="1">
      <c r="C1551" s="201"/>
      <c r="D1551" s="324"/>
      <c r="L1551" s="213"/>
      <c r="M1551" s="542"/>
      <c r="N1551" s="221"/>
      <c r="O1551" s="221"/>
      <c r="P1551" s="221"/>
      <c r="Q1551" s="221"/>
      <c r="R1551" s="221"/>
      <c r="S1551" s="222"/>
      <c r="T1551" s="223"/>
      <c r="U1551" s="213"/>
    </row>
    <row r="1552" spans="3:21" ht="15" customHeight="1">
      <c r="C1552" s="201"/>
      <c r="D1552" s="324"/>
      <c r="L1552" s="213"/>
      <c r="M1552" s="542"/>
      <c r="N1552" s="221" t="s">
        <v>738</v>
      </c>
      <c r="O1552" s="221"/>
      <c r="P1552" s="221"/>
      <c r="Q1552" s="221"/>
      <c r="R1552" s="221"/>
      <c r="S1552" s="222"/>
      <c r="T1552" s="223"/>
      <c r="U1552" s="213"/>
    </row>
    <row r="1553" spans="1:21" ht="15" customHeight="1">
      <c r="C1553" s="201"/>
      <c r="D1553" s="324"/>
      <c r="L1553" s="213"/>
      <c r="M1553" s="542"/>
      <c r="N1553" s="221"/>
      <c r="O1553" s="221"/>
      <c r="P1553" s="221"/>
      <c r="Q1553" s="221"/>
      <c r="R1553" s="221"/>
      <c r="S1553" s="222"/>
      <c r="T1553" s="223"/>
      <c r="U1553" s="213"/>
    </row>
    <row r="1554" spans="1:21" ht="15" customHeight="1">
      <c r="C1554" s="201"/>
      <c r="D1554" s="324"/>
      <c r="L1554" s="213"/>
      <c r="M1554" s="208"/>
      <c r="N1554" s="304"/>
      <c r="O1554" s="304"/>
      <c r="P1554" s="304"/>
      <c r="Q1554" s="304"/>
      <c r="R1554" s="304"/>
      <c r="S1554" s="305"/>
      <c r="T1554" s="295"/>
      <c r="U1554" s="213"/>
    </row>
    <row r="1555" spans="1:21" ht="15" customHeight="1">
      <c r="D1555" s="309"/>
      <c r="E1555" s="309"/>
      <c r="F1555" s="309"/>
      <c r="G1555" s="309"/>
      <c r="H1555" s="309"/>
      <c r="I1555" s="309"/>
      <c r="J1555" s="309"/>
      <c r="K1555" s="309"/>
      <c r="L1555" s="309"/>
      <c r="M1555" s="309"/>
      <c r="N1555" s="309"/>
      <c r="O1555" s="309"/>
      <c r="P1555" s="309"/>
      <c r="Q1555" s="309"/>
      <c r="R1555" s="309"/>
      <c r="S1555" s="408"/>
      <c r="T1555" s="170"/>
      <c r="U1555" s="213"/>
    </row>
    <row r="1556" spans="1:21" s="153" customFormat="1" ht="10.199999999999999">
      <c r="B1556" s="550"/>
      <c r="D1556" s="153" t="s">
        <v>968</v>
      </c>
      <c r="S1556" s="551" t="s">
        <v>969</v>
      </c>
      <c r="T1556" s="552"/>
      <c r="U1556" s="553"/>
    </row>
    <row r="1557" spans="1:21">
      <c r="A1557" s="554" t="s">
        <v>32</v>
      </c>
      <c r="B1557" s="555" t="e">
        <f>SUM(B33,B214,B646,B867,#REF!,B1228,B1292,#REF!,B1436,#REF!)</f>
        <v>#REF!</v>
      </c>
      <c r="S1557" s="213"/>
      <c r="T1557" s="170"/>
      <c r="U1557" s="213"/>
    </row>
    <row r="1558" spans="1:21">
      <c r="S1558" s="213"/>
      <c r="T1558" s="170"/>
      <c r="U1558" s="213"/>
    </row>
    <row r="1559" spans="1:21">
      <c r="S1559" s="213"/>
      <c r="T1559" s="170"/>
      <c r="U1559" s="213"/>
    </row>
    <row r="1560" spans="1:21">
      <c r="S1560" s="213"/>
      <c r="T1560" s="170"/>
      <c r="U1560" s="213"/>
    </row>
    <row r="1561" spans="1:21">
      <c r="S1561" s="213"/>
      <c r="T1561" s="170"/>
      <c r="U1561" s="213"/>
    </row>
    <row r="1562" spans="1:21">
      <c r="S1562" s="213"/>
      <c r="T1562" s="170"/>
      <c r="U1562" s="213"/>
    </row>
    <row r="1563" spans="1:21">
      <c r="S1563" s="213"/>
      <c r="T1563" s="170"/>
      <c r="U1563" s="213"/>
    </row>
    <row r="1564" spans="1:21">
      <c r="S1564" s="213"/>
      <c r="T1564" s="170"/>
      <c r="U1564" s="213"/>
    </row>
    <row r="1565" spans="1:21">
      <c r="S1565" s="213"/>
      <c r="T1565" s="170"/>
      <c r="U1565" s="213"/>
    </row>
    <row r="1566" spans="1:21">
      <c r="S1566" s="213"/>
      <c r="T1566" s="170"/>
      <c r="U1566" s="213"/>
    </row>
    <row r="1567" spans="1:21">
      <c r="S1567" s="213"/>
      <c r="T1567" s="170"/>
      <c r="U1567" s="213"/>
    </row>
    <row r="1568" spans="1:21">
      <c r="S1568" s="213"/>
      <c r="T1568" s="170"/>
      <c r="U1568" s="213"/>
    </row>
    <row r="1569" spans="19:21">
      <c r="S1569" s="213"/>
      <c r="T1569" s="170"/>
      <c r="U1569" s="213"/>
    </row>
    <row r="1570" spans="19:21">
      <c r="S1570" s="213"/>
      <c r="T1570" s="170"/>
      <c r="U1570" s="213"/>
    </row>
    <row r="1571" spans="19:21">
      <c r="S1571" s="213"/>
      <c r="T1571" s="170"/>
      <c r="U1571" s="213"/>
    </row>
    <row r="1572" spans="19:21">
      <c r="S1572" s="213"/>
      <c r="T1572" s="170"/>
      <c r="U1572" s="213"/>
    </row>
    <row r="1573" spans="19:21">
      <c r="S1573" s="213"/>
      <c r="T1573" s="170"/>
      <c r="U1573" s="213"/>
    </row>
    <row r="1574" spans="19:21">
      <c r="S1574" s="213"/>
      <c r="T1574" s="170"/>
      <c r="U1574" s="213"/>
    </row>
    <row r="1575" spans="19:21"/>
    <row r="1576" spans="19:21"/>
    <row r="1577" spans="19:21"/>
    <row r="1578" spans="19:21"/>
    <row r="1579" spans="19:21"/>
    <row r="1580" spans="19:21"/>
    <row r="1581" spans="19:21"/>
    <row r="1582" spans="19:21"/>
    <row r="1583" spans="19:21"/>
    <row r="1584" spans="19:21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 hidden="1"/>
    <row r="1886" hidden="1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</sheetData>
  <sheetProtection algorithmName="SHA-512" hashValue="+pKqL/7byO4cH7uQ+iCNZwMguob3YtPWAVKA8jaKpyK12t2cE1A3XaezCRxToqczFwnHUWSKTtg2/OMeCgY4Ag==" saltValue="WskR4y9xtNF38RFJWhonpQ==" spinCount="100000" sheet="1" objects="1" scenarios="1"/>
  <sortState ref="E502">
    <sortCondition ref="E502"/>
  </sortState>
  <mergeCells count="512">
    <mergeCell ref="N668:S668"/>
    <mergeCell ref="N672:S672"/>
    <mergeCell ref="N932:S934"/>
    <mergeCell ref="N943:S943"/>
    <mergeCell ref="N973:S974"/>
    <mergeCell ref="N975:S976"/>
    <mergeCell ref="N887:S887"/>
    <mergeCell ref="N897:S899"/>
    <mergeCell ref="N900:S901"/>
    <mergeCell ref="N920:S921"/>
    <mergeCell ref="N922:S924"/>
    <mergeCell ref="N909:S913"/>
    <mergeCell ref="N919:S919"/>
    <mergeCell ref="N937:S937"/>
    <mergeCell ref="N696:S696"/>
    <mergeCell ref="N1345:S1347"/>
    <mergeCell ref="N1460:S1460"/>
    <mergeCell ref="N1427:S1430"/>
    <mergeCell ref="N562:S562"/>
    <mergeCell ref="N669:S671"/>
    <mergeCell ref="N1344:S1344"/>
    <mergeCell ref="N1165:S1165"/>
    <mergeCell ref="N1431:S1432"/>
    <mergeCell ref="N1438:S1438"/>
    <mergeCell ref="N1439:S1440"/>
    <mergeCell ref="N1166:S1170"/>
    <mergeCell ref="N1160:S1160"/>
    <mergeCell ref="N574:S574"/>
    <mergeCell ref="N564:S564"/>
    <mergeCell ref="N1025:S1025"/>
    <mergeCell ref="N988:S988"/>
    <mergeCell ref="N896:S896"/>
    <mergeCell ref="N968:S970"/>
    <mergeCell ref="N972:S972"/>
    <mergeCell ref="N690:S690"/>
    <mergeCell ref="N565:S568"/>
    <mergeCell ref="N583:S585"/>
    <mergeCell ref="N587:S597"/>
    <mergeCell ref="D709:L710"/>
    <mergeCell ref="D668:L669"/>
    <mergeCell ref="N541:S542"/>
    <mergeCell ref="N543:S544"/>
    <mergeCell ref="N552:S555"/>
    <mergeCell ref="N558:S559"/>
    <mergeCell ref="N519:S519"/>
    <mergeCell ref="D72:L75"/>
    <mergeCell ref="D109:L109"/>
    <mergeCell ref="N87:S87"/>
    <mergeCell ref="N88:S89"/>
    <mergeCell ref="N91:S91"/>
    <mergeCell ref="N96:S96"/>
    <mergeCell ref="N90:S90"/>
    <mergeCell ref="N109:S109"/>
    <mergeCell ref="N125:S125"/>
    <mergeCell ref="N100:S100"/>
    <mergeCell ref="N92:S95"/>
    <mergeCell ref="N97:S98"/>
    <mergeCell ref="N101:S103"/>
    <mergeCell ref="N651:S652"/>
    <mergeCell ref="N653:S655"/>
    <mergeCell ref="N656:S657"/>
    <mergeCell ref="N658:S661"/>
    <mergeCell ref="N634:S634"/>
    <mergeCell ref="D650:L650"/>
    <mergeCell ref="N557:S557"/>
    <mergeCell ref="N561:S561"/>
    <mergeCell ref="N485:S487"/>
    <mergeCell ref="N468:S471"/>
    <mergeCell ref="N650:S650"/>
    <mergeCell ref="N631:S631"/>
    <mergeCell ref="N633:S633"/>
    <mergeCell ref="N638:S639"/>
    <mergeCell ref="D491:L492"/>
    <mergeCell ref="N580:S581"/>
    <mergeCell ref="N551:S551"/>
    <mergeCell ref="N527:S527"/>
    <mergeCell ref="N540:S540"/>
    <mergeCell ref="N505:S505"/>
    <mergeCell ref="N600:S602"/>
    <mergeCell ref="N137:S141"/>
    <mergeCell ref="D404:L405"/>
    <mergeCell ref="N640:S641"/>
    <mergeCell ref="N635:S637"/>
    <mergeCell ref="D416:L417"/>
    <mergeCell ref="N793:S796"/>
    <mergeCell ref="N142:S142"/>
    <mergeCell ref="N265:S268"/>
    <mergeCell ref="N143:S146"/>
    <mergeCell ref="N147:S149"/>
    <mergeCell ref="N150:S150"/>
    <mergeCell ref="N151:S152"/>
    <mergeCell ref="N153:S162"/>
    <mergeCell ref="N169:S169"/>
    <mergeCell ref="N170:S170"/>
    <mergeCell ref="N172:S172"/>
    <mergeCell ref="N191:S191"/>
    <mergeCell ref="N173:S174"/>
    <mergeCell ref="D171:L174"/>
    <mergeCell ref="N520:S521"/>
    <mergeCell ref="N523:S523"/>
    <mergeCell ref="N709:S709"/>
    <mergeCell ref="N692:S692"/>
    <mergeCell ref="N192:S194"/>
    <mergeCell ref="N1547:S1551"/>
    <mergeCell ref="N1552:S1553"/>
    <mergeCell ref="N1528:O1528"/>
    <mergeCell ref="N1530:S1530"/>
    <mergeCell ref="N1474:S1474"/>
    <mergeCell ref="N1362:S1362"/>
    <mergeCell ref="N1363:S1363"/>
    <mergeCell ref="N1245:S1245"/>
    <mergeCell ref="N1462:S1463"/>
    <mergeCell ref="N1303:S1303"/>
    <mergeCell ref="N1304:S1305"/>
    <mergeCell ref="N1307:S1307"/>
    <mergeCell ref="N1321:S1323"/>
    <mergeCell ref="N1333:S1333"/>
    <mergeCell ref="N1334:S1335"/>
    <mergeCell ref="N1337:S1342"/>
    <mergeCell ref="N1308:S1309"/>
    <mergeCell ref="N1441:S1441"/>
    <mergeCell ref="N1402:S1403"/>
    <mergeCell ref="N1455:S1455"/>
    <mergeCell ref="N1316:S1318"/>
    <mergeCell ref="N1324:S1324"/>
    <mergeCell ref="N1546:S1546"/>
    <mergeCell ref="N1534:S1539"/>
    <mergeCell ref="N490:S494"/>
    <mergeCell ref="N528:S539"/>
    <mergeCell ref="D574:L577"/>
    <mergeCell ref="N632:S632"/>
    <mergeCell ref="D931:L933"/>
    <mergeCell ref="D967:L969"/>
    <mergeCell ref="N738:S742"/>
    <mergeCell ref="N734:S737"/>
    <mergeCell ref="N983:S983"/>
    <mergeCell ref="N946:S946"/>
    <mergeCell ref="N947:S948"/>
    <mergeCell ref="N967:S967"/>
    <mergeCell ref="N858:S859"/>
    <mergeCell ref="N760:S760"/>
    <mergeCell ref="N944:S944"/>
    <mergeCell ref="N931:S931"/>
    <mergeCell ref="D733:L734"/>
    <mergeCell ref="D749:L749"/>
    <mergeCell ref="D850:L852"/>
    <mergeCell ref="D787:L788"/>
    <mergeCell ref="D793:L794"/>
    <mergeCell ref="D866:L867"/>
    <mergeCell ref="D868:L868"/>
    <mergeCell ref="D896:L898"/>
    <mergeCell ref="D1454:L1454"/>
    <mergeCell ref="D919:L920"/>
    <mergeCell ref="D908:L910"/>
    <mergeCell ref="N788:S790"/>
    <mergeCell ref="D745:L746"/>
    <mergeCell ref="D1405:L1406"/>
    <mergeCell ref="D1384:E1384"/>
    <mergeCell ref="N1380:S1380"/>
    <mergeCell ref="N1384:S1386"/>
    <mergeCell ref="N1388:S1388"/>
    <mergeCell ref="N1320:S1320"/>
    <mergeCell ref="D1209:L1210"/>
    <mergeCell ref="D1216:L1216"/>
    <mergeCell ref="D1130:L1132"/>
    <mergeCell ref="N1126:S1127"/>
    <mergeCell ref="N1115:S1115"/>
    <mergeCell ref="N1107:S1107"/>
    <mergeCell ref="N1099:S1101"/>
    <mergeCell ref="N1128:S1131"/>
    <mergeCell ref="D1161:L1163"/>
    <mergeCell ref="N1194:S1194"/>
    <mergeCell ref="N1161:S1164"/>
    <mergeCell ref="N1113:S1114"/>
    <mergeCell ref="N1116:S1116"/>
    <mergeCell ref="D1544:L1545"/>
    <mergeCell ref="N1531:S1533"/>
    <mergeCell ref="N1540:S1540"/>
    <mergeCell ref="N1541:S1545"/>
    <mergeCell ref="N1490:S1490"/>
    <mergeCell ref="D1488:L1489"/>
    <mergeCell ref="N1510:S1513"/>
    <mergeCell ref="D1514:L1515"/>
    <mergeCell ref="D1522:L1523"/>
    <mergeCell ref="N1522:S1522"/>
    <mergeCell ref="N1520:O1520"/>
    <mergeCell ref="D1536:L1537"/>
    <mergeCell ref="D1490:L1491"/>
    <mergeCell ref="D1474:L1475"/>
    <mergeCell ref="N1482:S1482"/>
    <mergeCell ref="D1482:L1483"/>
    <mergeCell ref="N1289:S1293"/>
    <mergeCell ref="D1362:L1362"/>
    <mergeCell ref="D1380:L1380"/>
    <mergeCell ref="D1353:L1353"/>
    <mergeCell ref="N1389:S1391"/>
    <mergeCell ref="D1404:E1404"/>
    <mergeCell ref="D1315:L1316"/>
    <mergeCell ref="D1458:L1458"/>
    <mergeCell ref="D1399:L1400"/>
    <mergeCell ref="N1399:S1399"/>
    <mergeCell ref="N1404:S1404"/>
    <mergeCell ref="N1410:S1410"/>
    <mergeCell ref="N1420:S1420"/>
    <mergeCell ref="N1412:S1412"/>
    <mergeCell ref="N1454:S1454"/>
    <mergeCell ref="N1400:S1401"/>
    <mergeCell ref="N1444:S1447"/>
    <mergeCell ref="N1457:S1457"/>
    <mergeCell ref="N1458:S1459"/>
    <mergeCell ref="N1424:S1424"/>
    <mergeCell ref="N1425:S1426"/>
    <mergeCell ref="D1184:L1185"/>
    <mergeCell ref="N1112:S1112"/>
    <mergeCell ref="W1231:W1233"/>
    <mergeCell ref="N1213:S1217"/>
    <mergeCell ref="N1178:S1178"/>
    <mergeCell ref="N1180:S1180"/>
    <mergeCell ref="N1181:S1181"/>
    <mergeCell ref="N1202:S1202"/>
    <mergeCell ref="N1182:S1183"/>
    <mergeCell ref="N1198:S1198"/>
    <mergeCell ref="N1199:S1200"/>
    <mergeCell ref="N1203:S1205"/>
    <mergeCell ref="N1207:S1207"/>
    <mergeCell ref="N1177:S1177"/>
    <mergeCell ref="N1208:S1210"/>
    <mergeCell ref="N1212:S1212"/>
    <mergeCell ref="N1195:S1196"/>
    <mergeCell ref="N1125:S1125"/>
    <mergeCell ref="D1177:L1180"/>
    <mergeCell ref="N1117:S1118"/>
    <mergeCell ref="W742:W743"/>
    <mergeCell ref="O678:S678"/>
    <mergeCell ref="W738:W741"/>
    <mergeCell ref="N908:S908"/>
    <mergeCell ref="N733:S733"/>
    <mergeCell ref="N723:S726"/>
    <mergeCell ref="N761:S763"/>
    <mergeCell ref="N765:S765"/>
    <mergeCell ref="N766:S767"/>
    <mergeCell ref="N769:S769"/>
    <mergeCell ref="N747:S749"/>
    <mergeCell ref="N886:S886"/>
    <mergeCell ref="N710:S711"/>
    <mergeCell ref="N712:S714"/>
    <mergeCell ref="N716:S716"/>
    <mergeCell ref="N717:S719"/>
    <mergeCell ref="N720:S722"/>
    <mergeCell ref="N697:S700"/>
    <mergeCell ref="N806:S809"/>
    <mergeCell ref="N850:S850"/>
    <mergeCell ref="N851:S853"/>
    <mergeCell ref="N855:S856"/>
    <mergeCell ref="N867:S869"/>
    <mergeCell ref="N871:S872"/>
    <mergeCell ref="N177:S177"/>
    <mergeCell ref="N178:S180"/>
    <mergeCell ref="N219:S221"/>
    <mergeCell ref="N501:S501"/>
    <mergeCell ref="N313:S315"/>
    <mergeCell ref="N317:S317"/>
    <mergeCell ref="N318:S319"/>
    <mergeCell ref="N293:S294"/>
    <mergeCell ref="N264:S264"/>
    <mergeCell ref="N306:S306"/>
    <mergeCell ref="N290:S291"/>
    <mergeCell ref="N234:S234"/>
    <mergeCell ref="N218:S218"/>
    <mergeCell ref="N252:S257"/>
    <mergeCell ref="N307:S310"/>
    <mergeCell ref="N273:S273"/>
    <mergeCell ref="N443:S443"/>
    <mergeCell ref="N422:S422"/>
    <mergeCell ref="N229:S233"/>
    <mergeCell ref="N430:S430"/>
    <mergeCell ref="N484:S484"/>
    <mergeCell ref="N416:S416"/>
    <mergeCell ref="N205:S206"/>
    <mergeCell ref="N207:S209"/>
    <mergeCell ref="W552:W553"/>
    <mergeCell ref="N223:S223"/>
    <mergeCell ref="N225:S226"/>
    <mergeCell ref="N1094:S1096"/>
    <mergeCell ref="N745:P745"/>
    <mergeCell ref="N423:S426"/>
    <mergeCell ref="N427:S428"/>
    <mergeCell ref="N437:S437"/>
    <mergeCell ref="N269:S272"/>
    <mergeCell ref="N390:S390"/>
    <mergeCell ref="N391:S394"/>
    <mergeCell ref="N322:S328"/>
    <mergeCell ref="N361:S361"/>
    <mergeCell ref="N368:S368"/>
    <mergeCell ref="N338:S338"/>
    <mergeCell ref="N339:S344"/>
    <mergeCell ref="N347:S349"/>
    <mergeCell ref="N274:S279"/>
    <mergeCell ref="N984:S987"/>
    <mergeCell ref="N228:S228"/>
    <mergeCell ref="W556:W557"/>
    <mergeCell ref="N506:S509"/>
    <mergeCell ref="N995:S995"/>
    <mergeCell ref="W561:W563"/>
    <mergeCell ref="N433:S435"/>
    <mergeCell ref="N438:S442"/>
    <mergeCell ref="D455:L457"/>
    <mergeCell ref="D306:L306"/>
    <mergeCell ref="D310:L311"/>
    <mergeCell ref="D251:L252"/>
    <mergeCell ref="N241:S241"/>
    <mergeCell ref="D230:L231"/>
    <mergeCell ref="D238:L239"/>
    <mergeCell ref="N312:S312"/>
    <mergeCell ref="N259:S263"/>
    <mergeCell ref="N242:S246"/>
    <mergeCell ref="N321:S321"/>
    <mergeCell ref="N346:S346"/>
    <mergeCell ref="N351:S351"/>
    <mergeCell ref="N373:S383"/>
    <mergeCell ref="N444:S449"/>
    <mergeCell ref="N409:S410"/>
    <mergeCell ref="N412:S414"/>
    <mergeCell ref="N431:S432"/>
    <mergeCell ref="N222:S222"/>
    <mergeCell ref="N417:S421"/>
    <mergeCell ref="N502:S503"/>
    <mergeCell ref="N693:S695"/>
    <mergeCell ref="N575:S577"/>
    <mergeCell ref="N579:S579"/>
    <mergeCell ref="D3:R3"/>
    <mergeCell ref="N37:S37"/>
    <mergeCell ref="N56:S56"/>
    <mergeCell ref="I18:J18"/>
    <mergeCell ref="I20:J20"/>
    <mergeCell ref="I22:J22"/>
    <mergeCell ref="O18:R18"/>
    <mergeCell ref="D37:L38"/>
    <mergeCell ref="D56:L60"/>
    <mergeCell ref="N57:S58"/>
    <mergeCell ref="N60:S60"/>
    <mergeCell ref="N38:S43"/>
    <mergeCell ref="N45:S48"/>
    <mergeCell ref="N49:S50"/>
    <mergeCell ref="I25:R25"/>
    <mergeCell ref="F27:H27"/>
    <mergeCell ref="N408:S408"/>
    <mergeCell ref="N404:S406"/>
    <mergeCell ref="G15:P15"/>
    <mergeCell ref="D133:L133"/>
    <mergeCell ref="N133:S133"/>
    <mergeCell ref="N489:S489"/>
    <mergeCell ref="N524:S525"/>
    <mergeCell ref="N1085:S1085"/>
    <mergeCell ref="N1086:S1086"/>
    <mergeCell ref="N1071:S1072"/>
    <mergeCell ref="N1074:S1074"/>
    <mergeCell ref="N1075:S1077"/>
    <mergeCell ref="N1079:S1079"/>
    <mergeCell ref="D631:L632"/>
    <mergeCell ref="D551:L551"/>
    <mergeCell ref="N511:S511"/>
    <mergeCell ref="N512:S517"/>
    <mergeCell ref="N598:S598"/>
    <mergeCell ref="N604:S604"/>
    <mergeCell ref="N605:S609"/>
    <mergeCell ref="D1078:L1078"/>
    <mergeCell ref="D1081:L1081"/>
    <mergeCell ref="D1085:L1085"/>
    <mergeCell ref="N134:S135"/>
    <mergeCell ref="D484:L485"/>
    <mergeCell ref="N362:S363"/>
    <mergeCell ref="D1245:L1246"/>
    <mergeCell ref="N1299:S1299"/>
    <mergeCell ref="N1315:S1315"/>
    <mergeCell ref="D1299:L1300"/>
    <mergeCell ref="D1228:L1230"/>
    <mergeCell ref="D1252:L1253"/>
    <mergeCell ref="N1246:S1247"/>
    <mergeCell ref="N1249:S1249"/>
    <mergeCell ref="N1250:S1251"/>
    <mergeCell ref="N1266:S1266"/>
    <mergeCell ref="N1275:S1275"/>
    <mergeCell ref="N1228:S1228"/>
    <mergeCell ref="N1229:S1231"/>
    <mergeCell ref="N1233:S1233"/>
    <mergeCell ref="N1234:S1235"/>
    <mergeCell ref="D1266:L1266"/>
    <mergeCell ref="D1273:L1274"/>
    <mergeCell ref="N1300:S1301"/>
    <mergeCell ref="D1281:L1281"/>
    <mergeCell ref="D1286:L1287"/>
    <mergeCell ref="N1267:S1271"/>
    <mergeCell ref="D1090:L1090"/>
    <mergeCell ref="D1061:L1062"/>
    <mergeCell ref="D1125:L1126"/>
    <mergeCell ref="N770:S772"/>
    <mergeCell ref="N774:S774"/>
    <mergeCell ref="N775:S776"/>
    <mergeCell ref="N787:S787"/>
    <mergeCell ref="N792:S792"/>
    <mergeCell ref="N866:S866"/>
    <mergeCell ref="N1019:S1019"/>
    <mergeCell ref="N1021:S1021"/>
    <mergeCell ref="N1022:S1022"/>
    <mergeCell ref="N1026:S1026"/>
    <mergeCell ref="N1051:S1051"/>
    <mergeCell ref="N1055:S1055"/>
    <mergeCell ref="N1056:S1057"/>
    <mergeCell ref="D957:L958"/>
    <mergeCell ref="D983:L984"/>
    <mergeCell ref="N1028:S1029"/>
    <mergeCell ref="N1027:S1027"/>
    <mergeCell ref="N1030:S1030"/>
    <mergeCell ref="N1023:S1024"/>
    <mergeCell ref="D1095:L1095"/>
    <mergeCell ref="N1039:S1039"/>
    <mergeCell ref="N175:S175"/>
    <mergeCell ref="N289:S289"/>
    <mergeCell ref="D205:L206"/>
    <mergeCell ref="D359:L360"/>
    <mergeCell ref="N455:S455"/>
    <mergeCell ref="N467:S467"/>
    <mergeCell ref="N456:S458"/>
    <mergeCell ref="N352:S355"/>
    <mergeCell ref="N356:S359"/>
    <mergeCell ref="N364:S366"/>
    <mergeCell ref="N369:S370"/>
    <mergeCell ref="N372:S372"/>
    <mergeCell ref="N295:S296"/>
    <mergeCell ref="N297:S297"/>
    <mergeCell ref="N399:S399"/>
    <mergeCell ref="N395:S398"/>
    <mergeCell ref="N400:S403"/>
    <mergeCell ref="D191:L192"/>
    <mergeCell ref="N251:S251"/>
    <mergeCell ref="N235:S240"/>
    <mergeCell ref="N280:S280"/>
    <mergeCell ref="N281:S284"/>
    <mergeCell ref="N298:S300"/>
    <mergeCell ref="D395:L396"/>
    <mergeCell ref="D995:L997"/>
    <mergeCell ref="D1015:L1018"/>
    <mergeCell ref="D1039:L1042"/>
    <mergeCell ref="D1076:L1077"/>
    <mergeCell ref="D1071:L1071"/>
    <mergeCell ref="N1218:S1220"/>
    <mergeCell ref="N1090:S1090"/>
    <mergeCell ref="N1091:S1092"/>
    <mergeCell ref="N1093:S1093"/>
    <mergeCell ref="N1080:S1083"/>
    <mergeCell ref="N1058:S1060"/>
    <mergeCell ref="N1061:S1061"/>
    <mergeCell ref="N1070:S1070"/>
    <mergeCell ref="N1062:S1065"/>
    <mergeCell ref="N1040:S1043"/>
    <mergeCell ref="N1052:S1053"/>
    <mergeCell ref="N1015:S1017"/>
    <mergeCell ref="N1018:S1018"/>
    <mergeCell ref="N1020:S1020"/>
    <mergeCell ref="N996:S1000"/>
    <mergeCell ref="N1001:S1005"/>
    <mergeCell ref="N1098:S1098"/>
    <mergeCell ref="N1108:S1110"/>
    <mergeCell ref="N1087:S1088"/>
    <mergeCell ref="N1461:S1461"/>
    <mergeCell ref="N1146:S1146"/>
    <mergeCell ref="N1147:S1150"/>
    <mergeCell ref="N1151:S1155"/>
    <mergeCell ref="N1156:S1156"/>
    <mergeCell ref="N1157:S1158"/>
    <mergeCell ref="N1132:S1132"/>
    <mergeCell ref="N1133:S1135"/>
    <mergeCell ref="N1142:S1142"/>
    <mergeCell ref="N1143:S1144"/>
    <mergeCell ref="N1281:S1283"/>
    <mergeCell ref="N1285:S1285"/>
    <mergeCell ref="N1286:S1286"/>
    <mergeCell ref="N1288:S1288"/>
    <mergeCell ref="N1365:S1370"/>
    <mergeCell ref="N1381:S1381"/>
    <mergeCell ref="N1383:S1383"/>
    <mergeCell ref="N1442:S1443"/>
    <mergeCell ref="N1272:S1273"/>
    <mergeCell ref="N1276:S1280"/>
    <mergeCell ref="N1405:S1405"/>
    <mergeCell ref="N1406:S1408"/>
    <mergeCell ref="N1421:S1422"/>
    <mergeCell ref="J27:R27"/>
    <mergeCell ref="N686:S688"/>
    <mergeCell ref="N689:S689"/>
    <mergeCell ref="O681:S681"/>
    <mergeCell ref="O673:S673"/>
    <mergeCell ref="O674:S674"/>
    <mergeCell ref="O675:S675"/>
    <mergeCell ref="N685:S685"/>
    <mergeCell ref="O676:S677"/>
    <mergeCell ref="O679:S679"/>
    <mergeCell ref="N61:S62"/>
    <mergeCell ref="N64:S65"/>
    <mergeCell ref="N72:S72"/>
    <mergeCell ref="N73:S74"/>
    <mergeCell ref="N76:S76"/>
    <mergeCell ref="N77:S78"/>
    <mergeCell ref="N80:S81"/>
    <mergeCell ref="N126:S127"/>
    <mergeCell ref="N110:S112"/>
    <mergeCell ref="N113:S117"/>
    <mergeCell ref="N118:S121"/>
    <mergeCell ref="N122:S124"/>
    <mergeCell ref="D169:L170"/>
    <mergeCell ref="N330:S331"/>
  </mergeCells>
  <hyperlinks>
    <hyperlink ref="N391:S394" location="'Formulário Complementar'!C28" tooltip="Clique aqui para preencher a evidência 15.1 na planilha Singulares" display="15.1. Listar nome, cargo, telefone, e-mail e tempo de experiência na função (em anos) do(s) auditor(es) internos(s), no Formulário Complementar de Evidências " xr:uid="{C9F5C460-4A79-4D7D-B7B2-7F0355144ED7}"/>
    <hyperlink ref="N456:S458" location="'Formulário Complementar'!C38" tooltip="Clique aqui para preencher a evidência 16.1 na planilha Singulares" display="16.1. Listar o nome, telefone e e-mail do principal responsável na Unimed, no Formulário Complementar de Evidências." xr:uid="{2CB3EA87-5F5E-4414-AFBC-24F294C86B87}"/>
    <hyperlink ref="N552:S555" location="'Formulário Complementar'!C44" display="20.1. Informar link para acesso ao Código de Conduta, no Formulário Complementar de Evidências OU enviar o Código de Conduta na íntegra em PDF." xr:uid="{BB527818-AF41-4CDC-B29D-89C8D46A55F5}"/>
    <hyperlink ref="N575:S577" location="'Formulário Complementar'!C51" display="21.1. Informar link no Formulário Complementar de Evidências OU enviar o PDF do último Relatório de Gestão." xr:uid="{B4E1820B-6FD3-4ED1-8872-0D97A4EADFC8}"/>
    <hyperlink ref="N605:S609" location="'Formulário Complementar'!C56" display="21.3. Envio de print de tela que comprove o local de divulgação do relatório OU escreva o link do canal de acesso ao relatório (ex.: website da Unimed) no Formulário Complementar de Evidências." xr:uid="{C7FC6730-359B-426D-B3B3-BDEC25C0E606}"/>
    <hyperlink ref="N720:S722" location="'Formulário Complementar'!C63" display="27.3. Enviar o mesmo link do print da evidência &quot;27.2&quot;, no Formulário Complementar de Evidências." xr:uid="{C800E38E-7DB1-4E16-B381-4DF57BCC7095}"/>
    <hyperlink ref="N932:S934" location="'Formulário Complementar'!F88" display="38.1. Informe o nome do gerente ou pessoa responsável, e-mail e telefone no Formulário Complementar de Evidências." xr:uid="{E63E1CE9-5CE2-4783-ADE8-3A3711B6D021}"/>
    <hyperlink ref="N1108:S1110" location="'Formulário Complementar'!F98" display="47.1. Enviar o nome completo, telefone e e-mail do colaborador, no Formulário Complementar de Evidências." xr:uid="{196B7773-7EC0-434F-83D3-33D2FCC1B50B}"/>
    <hyperlink ref="N219:S221" location="'Formulário Complementar'!C20" display="10.1. Informar qual a metodologia utilizada, no Formulário Complementar de Evidências (clique aqui)." xr:uid="{A116E768-3468-4A9E-854A-E21CC3EC1B1D}"/>
    <hyperlink ref="N734:S737" location="'Formulário Complementar'!C70" display="28.1. Enviar no Formulário Complementar de Evidências (clique aqui), os links (endereços) de todas as redes sociais em que a sua Unimed está presente." xr:uid="{EBCC0202-C418-4D89-89C2-CE35B43782D6}"/>
    <hyperlink ref="N788:S790" location="'Formulário Complementar'!C81" display="30.1. Enviar no Formulário Complementar de Evidências (clique aqui), o caminho/link para acesso ao site." xr:uid="{C3209FF1-35E5-489B-A9A6-9EDBE419E7CB}"/>
    <hyperlink ref="N1281:S1283" location="'Formulário Complementar'!C108" display="54.4. Relacionar o nome de todos os Centros de Diagnóstico e Laboratórios no Formulário Complementar de Evidências." xr:uid="{A18CA415-7FC7-4B4E-A5AD-C21C9CE1F4C3}"/>
  </hyperlinks>
  <pageMargins left="0.25" right="0.25" top="0.75" bottom="0.75" header="0.3" footer="0.3"/>
  <pageSetup scale="78" fitToHeight="0" orientation="portrait" horizontalDpi="1200" verticalDpi="1200" r:id="rId1"/>
  <headerFooter>
    <oddFooter>&amp;R&amp;9Página &amp;P</oddFooter>
  </headerFooter>
  <rowBreaks count="12" manualBreakCount="12">
    <brk id="52" max="19" man="1"/>
    <brk id="105" max="19" man="1"/>
    <brk id="213" max="19" man="1"/>
    <brk id="302" max="19" man="1"/>
    <brk id="545" max="19" man="1"/>
    <brk id="611" max="19" man="1"/>
    <brk id="662" max="19" man="1"/>
    <brk id="728" max="19" man="1"/>
    <brk id="933" max="19" man="1"/>
    <brk id="1290" max="19" man="1"/>
    <brk id="1361" max="19" man="1"/>
    <brk id="1409" max="19" man="1"/>
  </rowBreaks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60960</xdr:rowOff>
                  </from>
                  <to>
                    <xdr:col>12</xdr:col>
                    <xdr:colOff>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30480</xdr:rowOff>
                  </from>
                  <to>
                    <xdr:col>11</xdr:col>
                    <xdr:colOff>601980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10</xdr:col>
                    <xdr:colOff>350520</xdr:colOff>
                    <xdr:row>62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175260</xdr:rowOff>
                  </from>
                  <to>
                    <xdr:col>11</xdr:col>
                    <xdr:colOff>76200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152400</xdr:rowOff>
                  </from>
                  <to>
                    <xdr:col>11</xdr:col>
                    <xdr:colOff>541020</xdr:colOff>
                    <xdr:row>75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137160</xdr:rowOff>
                  </from>
                  <to>
                    <xdr:col>11</xdr:col>
                    <xdr:colOff>571500</xdr:colOff>
                    <xdr:row>76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114300</xdr:rowOff>
                  </from>
                  <to>
                    <xdr:col>11</xdr:col>
                    <xdr:colOff>563880</xdr:colOff>
                    <xdr:row>77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77</xdr:row>
                    <xdr:rowOff>99060</xdr:rowOff>
                  </from>
                  <to>
                    <xdr:col>11</xdr:col>
                    <xdr:colOff>487680</xdr:colOff>
                    <xdr:row>79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182880</xdr:rowOff>
                  </from>
                  <to>
                    <xdr:col>9</xdr:col>
                    <xdr:colOff>388620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160020</xdr:rowOff>
                  </from>
                  <to>
                    <xdr:col>11</xdr:col>
                    <xdr:colOff>464820</xdr:colOff>
                    <xdr:row>89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89</xdr:row>
                    <xdr:rowOff>152400</xdr:rowOff>
                  </from>
                  <to>
                    <xdr:col>11</xdr:col>
                    <xdr:colOff>335280</xdr:colOff>
                    <xdr:row>90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2</xdr:col>
                    <xdr:colOff>304800</xdr:colOff>
                    <xdr:row>222</xdr:row>
                    <xdr:rowOff>175260</xdr:rowOff>
                  </from>
                  <to>
                    <xdr:col>11</xdr:col>
                    <xdr:colOff>464820</xdr:colOff>
                    <xdr:row>223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2</xdr:col>
                    <xdr:colOff>304800</xdr:colOff>
                    <xdr:row>222</xdr:row>
                    <xdr:rowOff>0</xdr:rowOff>
                  </from>
                  <to>
                    <xdr:col>11</xdr:col>
                    <xdr:colOff>525780</xdr:colOff>
                    <xdr:row>222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2</xdr:col>
                    <xdr:colOff>304800</xdr:colOff>
                    <xdr:row>223</xdr:row>
                    <xdr:rowOff>144780</xdr:rowOff>
                  </from>
                  <to>
                    <xdr:col>9</xdr:col>
                    <xdr:colOff>495300</xdr:colOff>
                    <xdr:row>224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2</xdr:col>
                    <xdr:colOff>304800</xdr:colOff>
                    <xdr:row>224</xdr:row>
                    <xdr:rowOff>121920</xdr:rowOff>
                  </from>
                  <to>
                    <xdr:col>8</xdr:col>
                    <xdr:colOff>441960</xdr:colOff>
                    <xdr:row>225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2</xdr:col>
                    <xdr:colOff>312420</xdr:colOff>
                    <xdr:row>239</xdr:row>
                    <xdr:rowOff>60960</xdr:rowOff>
                  </from>
                  <to>
                    <xdr:col>7</xdr:col>
                    <xdr:colOff>579120</xdr:colOff>
                    <xdr:row>240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>
                <anchor moveWithCells="1">
                  <from>
                    <xdr:col>2</xdr:col>
                    <xdr:colOff>312420</xdr:colOff>
                    <xdr:row>240</xdr:row>
                    <xdr:rowOff>38100</xdr:rowOff>
                  </from>
                  <to>
                    <xdr:col>11</xdr:col>
                    <xdr:colOff>426720</xdr:colOff>
                    <xdr:row>241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2</xdr:col>
                    <xdr:colOff>312420</xdr:colOff>
                    <xdr:row>241</xdr:row>
                    <xdr:rowOff>22860</xdr:rowOff>
                  </from>
                  <to>
                    <xdr:col>9</xdr:col>
                    <xdr:colOff>236220</xdr:colOff>
                    <xdr:row>241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2" name="Check Box 86">
              <controlPr defaultSize="0" autoFill="0" autoLine="0" autoPict="0">
                <anchor moveWithCells="1">
                  <from>
                    <xdr:col>2</xdr:col>
                    <xdr:colOff>304800</xdr:colOff>
                    <xdr:row>252</xdr:row>
                    <xdr:rowOff>190500</xdr:rowOff>
                  </from>
                  <to>
                    <xdr:col>9</xdr:col>
                    <xdr:colOff>594360</xdr:colOff>
                    <xdr:row>253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3" name="Check Box 88">
              <controlPr defaultSize="0" autoFill="0" autoLine="0" autoPict="0">
                <anchor moveWithCells="1">
                  <from>
                    <xdr:col>2</xdr:col>
                    <xdr:colOff>304800</xdr:colOff>
                    <xdr:row>252</xdr:row>
                    <xdr:rowOff>22860</xdr:rowOff>
                  </from>
                  <to>
                    <xdr:col>8</xdr:col>
                    <xdr:colOff>68580</xdr:colOff>
                    <xdr:row>252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2</xdr:col>
                    <xdr:colOff>304800</xdr:colOff>
                    <xdr:row>253</xdr:row>
                    <xdr:rowOff>160020</xdr:rowOff>
                  </from>
                  <to>
                    <xdr:col>8</xdr:col>
                    <xdr:colOff>563880</xdr:colOff>
                    <xdr:row>254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Check Box 103">
              <controlPr defaultSize="0" autoFill="0" autoLine="0" autoPict="0">
                <anchor moveWithCells="1">
                  <from>
                    <xdr:col>2</xdr:col>
                    <xdr:colOff>304800</xdr:colOff>
                    <xdr:row>318</xdr:row>
                    <xdr:rowOff>152400</xdr:rowOff>
                  </from>
                  <to>
                    <xdr:col>11</xdr:col>
                    <xdr:colOff>365760</xdr:colOff>
                    <xdr:row>320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6" name="Check Box 118">
              <controlPr defaultSize="0" autoFill="0" autoLine="0" autoPict="0">
                <anchor moveWithCells="1">
                  <from>
                    <xdr:col>2</xdr:col>
                    <xdr:colOff>304800</xdr:colOff>
                    <xdr:row>558</xdr:row>
                    <xdr:rowOff>152400</xdr:rowOff>
                  </from>
                  <to>
                    <xdr:col>8</xdr:col>
                    <xdr:colOff>251460</xdr:colOff>
                    <xdr:row>559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7" name="Check Box 119">
              <controlPr defaultSize="0" autoFill="0" autoLine="0" autoPict="0">
                <anchor moveWithCells="1">
                  <from>
                    <xdr:col>2</xdr:col>
                    <xdr:colOff>304800</xdr:colOff>
                    <xdr:row>559</xdr:row>
                    <xdr:rowOff>152400</xdr:rowOff>
                  </from>
                  <to>
                    <xdr:col>11</xdr:col>
                    <xdr:colOff>350520</xdr:colOff>
                    <xdr:row>560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8" name="Check Box 120">
              <controlPr defaultSize="0" autoFill="0" autoLine="0" autoPict="0">
                <anchor moveWithCells="1">
                  <from>
                    <xdr:col>2</xdr:col>
                    <xdr:colOff>304800</xdr:colOff>
                    <xdr:row>560</xdr:row>
                    <xdr:rowOff>144780</xdr:rowOff>
                  </from>
                  <to>
                    <xdr:col>11</xdr:col>
                    <xdr:colOff>365760</xdr:colOff>
                    <xdr:row>561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9" name="Check Box 121">
              <controlPr defaultSize="0" autoFill="0" autoLine="0" autoPict="0">
                <anchor moveWithCells="1">
                  <from>
                    <xdr:col>2</xdr:col>
                    <xdr:colOff>304800</xdr:colOff>
                    <xdr:row>561</xdr:row>
                    <xdr:rowOff>144780</xdr:rowOff>
                  </from>
                  <to>
                    <xdr:col>6</xdr:col>
                    <xdr:colOff>274320</xdr:colOff>
                    <xdr:row>562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0" name="Check Box 122">
              <controlPr defaultSize="0" autoFill="0" autoLine="0" autoPict="0">
                <anchor moveWithCells="1">
                  <from>
                    <xdr:col>2</xdr:col>
                    <xdr:colOff>304800</xdr:colOff>
                    <xdr:row>562</xdr:row>
                    <xdr:rowOff>137160</xdr:rowOff>
                  </from>
                  <to>
                    <xdr:col>9</xdr:col>
                    <xdr:colOff>342900</xdr:colOff>
                    <xdr:row>563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1" name="Check Box 123">
              <controlPr defaultSize="0" autoFill="0" autoLine="0" autoPict="0">
                <anchor moveWithCells="1">
                  <from>
                    <xdr:col>2</xdr:col>
                    <xdr:colOff>304800</xdr:colOff>
                    <xdr:row>563</xdr:row>
                    <xdr:rowOff>137160</xdr:rowOff>
                  </from>
                  <to>
                    <xdr:col>11</xdr:col>
                    <xdr:colOff>7620</xdr:colOff>
                    <xdr:row>564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2" name="Check Box 124">
              <controlPr defaultSize="0" autoFill="0" autoLine="0" autoPict="0">
                <anchor moveWithCells="1">
                  <from>
                    <xdr:col>2</xdr:col>
                    <xdr:colOff>304800</xdr:colOff>
                    <xdr:row>564</xdr:row>
                    <xdr:rowOff>121920</xdr:rowOff>
                  </from>
                  <to>
                    <xdr:col>11</xdr:col>
                    <xdr:colOff>381000</xdr:colOff>
                    <xdr:row>566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3" name="Check Box 125">
              <controlPr defaultSize="0" autoFill="0" autoLine="0" autoPict="0">
                <anchor moveWithCells="1">
                  <from>
                    <xdr:col>2</xdr:col>
                    <xdr:colOff>304800</xdr:colOff>
                    <xdr:row>566</xdr:row>
                    <xdr:rowOff>99060</xdr:rowOff>
                  </from>
                  <to>
                    <xdr:col>11</xdr:col>
                    <xdr:colOff>274320</xdr:colOff>
                    <xdr:row>568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4" name="Check Box 126">
              <controlPr defaultSize="0" autoFill="0" autoLine="0" autoPict="0">
                <anchor moveWithCells="1">
                  <from>
                    <xdr:col>2</xdr:col>
                    <xdr:colOff>304800</xdr:colOff>
                    <xdr:row>583</xdr:row>
                    <xdr:rowOff>121920</xdr:rowOff>
                  </from>
                  <to>
                    <xdr:col>8</xdr:col>
                    <xdr:colOff>259080</xdr:colOff>
                    <xdr:row>584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5" name="Check Box 128">
              <controlPr defaultSize="0" autoFill="0" autoLine="0" autoPict="0">
                <anchor moveWithCells="1">
                  <from>
                    <xdr:col>2</xdr:col>
                    <xdr:colOff>304800</xdr:colOff>
                    <xdr:row>582</xdr:row>
                    <xdr:rowOff>144780</xdr:rowOff>
                  </from>
                  <to>
                    <xdr:col>8</xdr:col>
                    <xdr:colOff>114300</xdr:colOff>
                    <xdr:row>583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6" name="Check Box 129">
              <controlPr defaultSize="0" autoFill="0" autoLine="0" autoPict="0">
                <anchor moveWithCells="1">
                  <from>
                    <xdr:col>2</xdr:col>
                    <xdr:colOff>304800</xdr:colOff>
                    <xdr:row>584</xdr:row>
                    <xdr:rowOff>114300</xdr:rowOff>
                  </from>
                  <to>
                    <xdr:col>6</xdr:col>
                    <xdr:colOff>121920</xdr:colOff>
                    <xdr:row>585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7" name="Check Box 130">
              <controlPr defaultSize="0" autoFill="0" autoLine="0" autoPict="0">
                <anchor moveWithCells="1">
                  <from>
                    <xdr:col>2</xdr:col>
                    <xdr:colOff>304800</xdr:colOff>
                    <xdr:row>585</xdr:row>
                    <xdr:rowOff>99060</xdr:rowOff>
                  </from>
                  <to>
                    <xdr:col>6</xdr:col>
                    <xdr:colOff>297180</xdr:colOff>
                    <xdr:row>586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8" name="Check Box 131">
              <controlPr defaultSize="0" autoFill="0" autoLine="0" autoPict="0">
                <anchor moveWithCells="1">
                  <from>
                    <xdr:col>2</xdr:col>
                    <xdr:colOff>304800</xdr:colOff>
                    <xdr:row>586</xdr:row>
                    <xdr:rowOff>76200</xdr:rowOff>
                  </from>
                  <to>
                    <xdr:col>11</xdr:col>
                    <xdr:colOff>152400</xdr:colOff>
                    <xdr:row>587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9" name="Check Box 132">
              <controlPr defaultSize="0" autoFill="0" autoLine="0" autoPict="0">
                <anchor moveWithCells="1">
                  <from>
                    <xdr:col>2</xdr:col>
                    <xdr:colOff>304800</xdr:colOff>
                    <xdr:row>587</xdr:row>
                    <xdr:rowOff>68580</xdr:rowOff>
                  </from>
                  <to>
                    <xdr:col>11</xdr:col>
                    <xdr:colOff>518160</xdr:colOff>
                    <xdr:row>588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0" name="Check Box 133">
              <controlPr defaultSize="0" autoFill="0" autoLine="0" autoPict="0">
                <anchor moveWithCells="1">
                  <from>
                    <xdr:col>2</xdr:col>
                    <xdr:colOff>304800</xdr:colOff>
                    <xdr:row>588</xdr:row>
                    <xdr:rowOff>45720</xdr:rowOff>
                  </from>
                  <to>
                    <xdr:col>10</xdr:col>
                    <xdr:colOff>342900</xdr:colOff>
                    <xdr:row>589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1" name="Check Box 163">
              <controlPr defaultSize="0" autoFill="0" autoLine="0" autoPict="0">
                <anchor moveWithCells="1">
                  <from>
                    <xdr:col>2</xdr:col>
                    <xdr:colOff>304800</xdr:colOff>
                    <xdr:row>671</xdr:row>
                    <xdr:rowOff>22860</xdr:rowOff>
                  </from>
                  <to>
                    <xdr:col>9</xdr:col>
                    <xdr:colOff>251460</xdr:colOff>
                    <xdr:row>671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2" name="Check Box 165">
              <controlPr defaultSize="0" autoFill="0" autoLine="0" autoPict="0">
                <anchor moveWithCells="1">
                  <from>
                    <xdr:col>2</xdr:col>
                    <xdr:colOff>304800</xdr:colOff>
                    <xdr:row>670</xdr:row>
                    <xdr:rowOff>22860</xdr:rowOff>
                  </from>
                  <to>
                    <xdr:col>9</xdr:col>
                    <xdr:colOff>251460</xdr:colOff>
                    <xdr:row>670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3" name="Check Box 166">
              <controlPr defaultSize="0" autoFill="0" autoLine="0" autoPict="0">
                <anchor moveWithCells="1">
                  <from>
                    <xdr:col>2</xdr:col>
                    <xdr:colOff>304800</xdr:colOff>
                    <xdr:row>672</xdr:row>
                    <xdr:rowOff>22860</xdr:rowOff>
                  </from>
                  <to>
                    <xdr:col>9</xdr:col>
                    <xdr:colOff>251460</xdr:colOff>
                    <xdr:row>672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4" name="Check Box 167">
              <controlPr defaultSize="0" autoFill="0" autoLine="0" autoPict="0">
                <anchor moveWithCells="1">
                  <from>
                    <xdr:col>2</xdr:col>
                    <xdr:colOff>304800</xdr:colOff>
                    <xdr:row>673</xdr:row>
                    <xdr:rowOff>7620</xdr:rowOff>
                  </from>
                  <to>
                    <xdr:col>9</xdr:col>
                    <xdr:colOff>251460</xdr:colOff>
                    <xdr:row>673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5" name="Check Box 168">
              <controlPr defaultSize="0" autoFill="0" autoLine="0" autoPict="0">
                <anchor moveWithCells="1">
                  <from>
                    <xdr:col>2</xdr:col>
                    <xdr:colOff>304800</xdr:colOff>
                    <xdr:row>674</xdr:row>
                    <xdr:rowOff>7620</xdr:rowOff>
                  </from>
                  <to>
                    <xdr:col>9</xdr:col>
                    <xdr:colOff>251460</xdr:colOff>
                    <xdr:row>674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6" name="Check Box 169">
              <controlPr defaultSize="0" autoFill="0" autoLine="0" autoPict="0">
                <anchor moveWithCells="1">
                  <from>
                    <xdr:col>2</xdr:col>
                    <xdr:colOff>304800</xdr:colOff>
                    <xdr:row>675</xdr:row>
                    <xdr:rowOff>22860</xdr:rowOff>
                  </from>
                  <to>
                    <xdr:col>9</xdr:col>
                    <xdr:colOff>251460</xdr:colOff>
                    <xdr:row>675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7" name="Check Box 173">
              <controlPr defaultSize="0" autoFill="0" autoLine="0" autoPict="0">
                <anchor moveWithCells="1">
                  <from>
                    <xdr:col>2</xdr:col>
                    <xdr:colOff>304800</xdr:colOff>
                    <xdr:row>695</xdr:row>
                    <xdr:rowOff>76200</xdr:rowOff>
                  </from>
                  <to>
                    <xdr:col>11</xdr:col>
                    <xdr:colOff>350520</xdr:colOff>
                    <xdr:row>696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8" name="Check Box 175">
              <controlPr defaultSize="0" autoFill="0" autoLine="0" autoPict="0">
                <anchor moveWithCells="1">
                  <from>
                    <xdr:col>2</xdr:col>
                    <xdr:colOff>297180</xdr:colOff>
                    <xdr:row>740</xdr:row>
                    <xdr:rowOff>38100</xdr:rowOff>
                  </from>
                  <to>
                    <xdr:col>11</xdr:col>
                    <xdr:colOff>464820</xdr:colOff>
                    <xdr:row>741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9" name="Check Box 177">
              <controlPr defaultSize="0" autoFill="0" autoLine="0" autoPict="0">
                <anchor moveWithCells="1">
                  <from>
                    <xdr:col>2</xdr:col>
                    <xdr:colOff>297180</xdr:colOff>
                    <xdr:row>739</xdr:row>
                    <xdr:rowOff>60960</xdr:rowOff>
                  </from>
                  <to>
                    <xdr:col>8</xdr:col>
                    <xdr:colOff>449580</xdr:colOff>
                    <xdr:row>740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0" name="Check Box 178">
              <controlPr defaultSize="0" autoFill="0" autoLine="0" autoPict="0">
                <anchor moveWithCells="1">
                  <from>
                    <xdr:col>2</xdr:col>
                    <xdr:colOff>297180</xdr:colOff>
                    <xdr:row>741</xdr:row>
                    <xdr:rowOff>22860</xdr:rowOff>
                  </from>
                  <to>
                    <xdr:col>6</xdr:col>
                    <xdr:colOff>563880</xdr:colOff>
                    <xdr:row>741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1" name="Check Box 181">
              <controlPr defaultSize="0" autoFill="0" autoLine="0" autoPict="0">
                <anchor moveWithCells="1">
                  <from>
                    <xdr:col>2</xdr:col>
                    <xdr:colOff>297180</xdr:colOff>
                    <xdr:row>742</xdr:row>
                    <xdr:rowOff>0</xdr:rowOff>
                  </from>
                  <to>
                    <xdr:col>10</xdr:col>
                    <xdr:colOff>449580</xdr:colOff>
                    <xdr:row>742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2" name="Check Box 213">
              <controlPr defaultSize="0" autoFill="0" autoLine="0" autoPict="0">
                <anchor moveWithCells="1">
                  <from>
                    <xdr:col>2</xdr:col>
                    <xdr:colOff>297180</xdr:colOff>
                    <xdr:row>947</xdr:row>
                    <xdr:rowOff>137160</xdr:rowOff>
                  </from>
                  <to>
                    <xdr:col>9</xdr:col>
                    <xdr:colOff>38100</xdr:colOff>
                    <xdr:row>948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3" name="Check Box 240">
              <controlPr defaultSize="0" autoFill="0" autoLine="0" autoPict="0">
                <anchor moveWithCells="1">
                  <from>
                    <xdr:col>2</xdr:col>
                    <xdr:colOff>297180</xdr:colOff>
                    <xdr:row>1111</xdr:row>
                    <xdr:rowOff>76200</xdr:rowOff>
                  </from>
                  <to>
                    <xdr:col>8</xdr:col>
                    <xdr:colOff>381000</xdr:colOff>
                    <xdr:row>1112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4" name="Check Box 241">
              <controlPr defaultSize="0" autoFill="0" autoLine="0" autoPict="0">
                <anchor moveWithCells="1">
                  <from>
                    <xdr:col>2</xdr:col>
                    <xdr:colOff>297180</xdr:colOff>
                    <xdr:row>1112</xdr:row>
                    <xdr:rowOff>60960</xdr:rowOff>
                  </from>
                  <to>
                    <xdr:col>10</xdr:col>
                    <xdr:colOff>289560</xdr:colOff>
                    <xdr:row>1113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5" name="Check Box 242">
              <controlPr defaultSize="0" autoFill="0" autoLine="0" autoPict="0">
                <anchor moveWithCells="1">
                  <from>
                    <xdr:col>2</xdr:col>
                    <xdr:colOff>297180</xdr:colOff>
                    <xdr:row>1113</xdr:row>
                    <xdr:rowOff>38100</xdr:rowOff>
                  </from>
                  <to>
                    <xdr:col>9</xdr:col>
                    <xdr:colOff>563880</xdr:colOff>
                    <xdr:row>1114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6" name="Check Box 244">
              <controlPr defaultSize="0" autoFill="0" autoLine="0" autoPict="0">
                <anchor moveWithCells="1">
                  <from>
                    <xdr:col>2</xdr:col>
                    <xdr:colOff>304800</xdr:colOff>
                    <xdr:row>1146</xdr:row>
                    <xdr:rowOff>106680</xdr:rowOff>
                  </from>
                  <to>
                    <xdr:col>11</xdr:col>
                    <xdr:colOff>541020</xdr:colOff>
                    <xdr:row>1147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7" name="Check Box 245">
              <controlPr defaultSize="0" autoFill="0" autoLine="0" autoPict="0">
                <anchor moveWithCells="1">
                  <from>
                    <xdr:col>2</xdr:col>
                    <xdr:colOff>297180</xdr:colOff>
                    <xdr:row>1148</xdr:row>
                    <xdr:rowOff>121920</xdr:rowOff>
                  </from>
                  <to>
                    <xdr:col>11</xdr:col>
                    <xdr:colOff>365760</xdr:colOff>
                    <xdr:row>1150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8" name="Check Box 246">
              <controlPr defaultSize="0" autoFill="0" autoLine="0" autoPict="0">
                <anchor moveWithCells="1">
                  <from>
                    <xdr:col>2</xdr:col>
                    <xdr:colOff>297180</xdr:colOff>
                    <xdr:row>1147</xdr:row>
                    <xdr:rowOff>114300</xdr:rowOff>
                  </from>
                  <to>
                    <xdr:col>11</xdr:col>
                    <xdr:colOff>533400</xdr:colOff>
                    <xdr:row>1148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59" name="Check Box 320">
              <controlPr defaultSize="0" autoFill="0" autoLine="0" autoPict="0">
                <anchor moveWithCells="1">
                  <from>
                    <xdr:col>2</xdr:col>
                    <xdr:colOff>289560</xdr:colOff>
                    <xdr:row>1305</xdr:row>
                    <xdr:rowOff>137160</xdr:rowOff>
                  </from>
                  <to>
                    <xdr:col>11</xdr:col>
                    <xdr:colOff>182880</xdr:colOff>
                    <xdr:row>1306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60" name="Check Box 321">
              <controlPr defaultSize="0" autoFill="0" autoLine="0" autoPict="0">
                <anchor moveWithCells="1">
                  <from>
                    <xdr:col>2</xdr:col>
                    <xdr:colOff>289560</xdr:colOff>
                    <xdr:row>1306</xdr:row>
                    <xdr:rowOff>114300</xdr:rowOff>
                  </from>
                  <to>
                    <xdr:col>11</xdr:col>
                    <xdr:colOff>137160</xdr:colOff>
                    <xdr:row>1307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61" name="Check Box 322">
              <controlPr defaultSize="0" autoFill="0" autoLine="0" autoPict="0">
                <anchor moveWithCells="1">
                  <from>
                    <xdr:col>2</xdr:col>
                    <xdr:colOff>289560</xdr:colOff>
                    <xdr:row>1307</xdr:row>
                    <xdr:rowOff>99060</xdr:rowOff>
                  </from>
                  <to>
                    <xdr:col>11</xdr:col>
                    <xdr:colOff>274320</xdr:colOff>
                    <xdr:row>1308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62" name="Check Box 327">
              <controlPr defaultSize="0" autoFill="0" autoLine="0" autoPict="0">
                <anchor moveWithCells="1">
                  <from>
                    <xdr:col>2</xdr:col>
                    <xdr:colOff>289560</xdr:colOff>
                    <xdr:row>1338</xdr:row>
                    <xdr:rowOff>114300</xdr:rowOff>
                  </from>
                  <to>
                    <xdr:col>11</xdr:col>
                    <xdr:colOff>22860</xdr:colOff>
                    <xdr:row>1339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63" name="Check Box 329">
              <controlPr defaultSize="0" autoFill="0" autoLine="0" autoPict="0">
                <anchor moveWithCells="1">
                  <from>
                    <xdr:col>2</xdr:col>
                    <xdr:colOff>289560</xdr:colOff>
                    <xdr:row>1339</xdr:row>
                    <xdr:rowOff>99060</xdr:rowOff>
                  </from>
                  <to>
                    <xdr:col>11</xdr:col>
                    <xdr:colOff>342900</xdr:colOff>
                    <xdr:row>1340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64" name="Check Box 331">
              <controlPr defaultSize="0" autoFill="0" autoLine="0" autoPict="0">
                <anchor moveWithCells="1">
                  <from>
                    <xdr:col>2</xdr:col>
                    <xdr:colOff>289560</xdr:colOff>
                    <xdr:row>1340</xdr:row>
                    <xdr:rowOff>76200</xdr:rowOff>
                  </from>
                  <to>
                    <xdr:col>11</xdr:col>
                    <xdr:colOff>30480</xdr:colOff>
                    <xdr:row>1341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65" name="Check Box 332">
              <controlPr defaultSize="0" autoFill="0" autoLine="0" autoPict="0">
                <anchor moveWithCells="1">
                  <from>
                    <xdr:col>2</xdr:col>
                    <xdr:colOff>289560</xdr:colOff>
                    <xdr:row>1341</xdr:row>
                    <xdr:rowOff>45720</xdr:rowOff>
                  </from>
                  <to>
                    <xdr:col>11</xdr:col>
                    <xdr:colOff>457200</xdr:colOff>
                    <xdr:row>1342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66" name="Check Box 333">
              <controlPr defaultSize="0" autoFill="0" autoLine="0" autoPict="0">
                <anchor moveWithCells="1">
                  <from>
                    <xdr:col>2</xdr:col>
                    <xdr:colOff>289560</xdr:colOff>
                    <xdr:row>1342</xdr:row>
                    <xdr:rowOff>30480</xdr:rowOff>
                  </from>
                  <to>
                    <xdr:col>11</xdr:col>
                    <xdr:colOff>220980</xdr:colOff>
                    <xdr:row>1343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67" name="Check Box 334">
              <controlPr defaultSize="0" autoFill="0" autoLine="0" autoPict="0">
                <anchor moveWithCells="1">
                  <from>
                    <xdr:col>2</xdr:col>
                    <xdr:colOff>289560</xdr:colOff>
                    <xdr:row>1343</xdr:row>
                    <xdr:rowOff>152400</xdr:rowOff>
                  </from>
                  <to>
                    <xdr:col>11</xdr:col>
                    <xdr:colOff>533400</xdr:colOff>
                    <xdr:row>1345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8" name="Check Box 335">
              <controlPr defaultSize="0" autoFill="0" autoLine="0" autoPict="0">
                <anchor moveWithCells="1">
                  <from>
                    <xdr:col>2</xdr:col>
                    <xdr:colOff>289560</xdr:colOff>
                    <xdr:row>1345</xdr:row>
                    <xdr:rowOff>106680</xdr:rowOff>
                  </from>
                  <to>
                    <xdr:col>11</xdr:col>
                    <xdr:colOff>342900</xdr:colOff>
                    <xdr:row>1347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9" name="Check Box 337">
              <controlPr defaultSize="0" autoFill="0" autoLine="0" autoPict="0">
                <anchor moveWithCells="1">
                  <from>
                    <xdr:col>2</xdr:col>
                    <xdr:colOff>289560</xdr:colOff>
                    <xdr:row>1347</xdr:row>
                    <xdr:rowOff>45720</xdr:rowOff>
                  </from>
                  <to>
                    <xdr:col>11</xdr:col>
                    <xdr:colOff>388620</xdr:colOff>
                    <xdr:row>1348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70" name="Check Box 338">
              <controlPr defaultSize="0" autoFill="0" autoLine="0" autoPict="0">
                <anchor moveWithCells="1">
                  <from>
                    <xdr:col>2</xdr:col>
                    <xdr:colOff>289560</xdr:colOff>
                    <xdr:row>1349</xdr:row>
                    <xdr:rowOff>0</xdr:rowOff>
                  </from>
                  <to>
                    <xdr:col>11</xdr:col>
                    <xdr:colOff>381000</xdr:colOff>
                    <xdr:row>1349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71" name="Check Box 339">
              <controlPr defaultSize="0" autoFill="0" autoLine="0" autoPict="0">
                <anchor moveWithCells="1">
                  <from>
                    <xdr:col>2</xdr:col>
                    <xdr:colOff>289560</xdr:colOff>
                    <xdr:row>1349</xdr:row>
                    <xdr:rowOff>175260</xdr:rowOff>
                  </from>
                  <to>
                    <xdr:col>11</xdr:col>
                    <xdr:colOff>259080</xdr:colOff>
                    <xdr:row>1350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2" name="Check Box 341">
              <controlPr defaultSize="0" autoFill="0" autoLine="0" autoPict="0">
                <anchor moveWithCells="1">
                  <from>
                    <xdr:col>2</xdr:col>
                    <xdr:colOff>289560</xdr:colOff>
                    <xdr:row>1367</xdr:row>
                    <xdr:rowOff>76200</xdr:rowOff>
                  </from>
                  <to>
                    <xdr:col>11</xdr:col>
                    <xdr:colOff>525780</xdr:colOff>
                    <xdr:row>1368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73" name="Check Box 342">
              <controlPr defaultSize="0" autoFill="0" autoLine="0" autoPict="0">
                <anchor moveWithCells="1">
                  <from>
                    <xdr:col>2</xdr:col>
                    <xdr:colOff>289560</xdr:colOff>
                    <xdr:row>1368</xdr:row>
                    <xdr:rowOff>60960</xdr:rowOff>
                  </from>
                  <to>
                    <xdr:col>11</xdr:col>
                    <xdr:colOff>350520</xdr:colOff>
                    <xdr:row>1369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74" name="Check Box 343">
              <controlPr defaultSize="0" autoFill="0" autoLine="0" autoPict="0">
                <anchor moveWithCells="1">
                  <from>
                    <xdr:col>2</xdr:col>
                    <xdr:colOff>289560</xdr:colOff>
                    <xdr:row>1369</xdr:row>
                    <xdr:rowOff>38100</xdr:rowOff>
                  </from>
                  <to>
                    <xdr:col>11</xdr:col>
                    <xdr:colOff>350520</xdr:colOff>
                    <xdr:row>1370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75" name="Check Box 344">
              <controlPr defaultSize="0" autoFill="0" autoLine="0" autoPict="0">
                <anchor moveWithCells="1">
                  <from>
                    <xdr:col>2</xdr:col>
                    <xdr:colOff>289560</xdr:colOff>
                    <xdr:row>1370</xdr:row>
                    <xdr:rowOff>22860</xdr:rowOff>
                  </from>
                  <to>
                    <xdr:col>11</xdr:col>
                    <xdr:colOff>533400</xdr:colOff>
                    <xdr:row>1370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76" name="Check Box 368">
              <controlPr defaultSize="0" autoFill="0" autoLine="0" autoPict="0">
                <anchor moveWithCells="1">
                  <from>
                    <xdr:col>2</xdr:col>
                    <xdr:colOff>289560</xdr:colOff>
                    <xdr:row>1390</xdr:row>
                    <xdr:rowOff>22860</xdr:rowOff>
                  </from>
                  <to>
                    <xdr:col>11</xdr:col>
                    <xdr:colOff>365760</xdr:colOff>
                    <xdr:row>1392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>
                  <from>
                    <xdr:col>2</xdr:col>
                    <xdr:colOff>289560</xdr:colOff>
                    <xdr:row>1420</xdr:row>
                    <xdr:rowOff>160020</xdr:rowOff>
                  </from>
                  <to>
                    <xdr:col>11</xdr:col>
                    <xdr:colOff>327660</xdr:colOff>
                    <xdr:row>1421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>
                  <from>
                    <xdr:col>2</xdr:col>
                    <xdr:colOff>289560</xdr:colOff>
                    <xdr:row>1421</xdr:row>
                    <xdr:rowOff>144780</xdr:rowOff>
                  </from>
                  <to>
                    <xdr:col>11</xdr:col>
                    <xdr:colOff>60960</xdr:colOff>
                    <xdr:row>1422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>
                  <from>
                    <xdr:col>2</xdr:col>
                    <xdr:colOff>289560</xdr:colOff>
                    <xdr:row>1422</xdr:row>
                    <xdr:rowOff>121920</xdr:rowOff>
                  </from>
                  <to>
                    <xdr:col>11</xdr:col>
                    <xdr:colOff>350520</xdr:colOff>
                    <xdr:row>1423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>
                  <from>
                    <xdr:col>2</xdr:col>
                    <xdr:colOff>289560</xdr:colOff>
                    <xdr:row>1423</xdr:row>
                    <xdr:rowOff>106680</xdr:rowOff>
                  </from>
                  <to>
                    <xdr:col>10</xdr:col>
                    <xdr:colOff>403860</xdr:colOff>
                    <xdr:row>1424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1" name="Check Box 386">
              <controlPr defaultSize="0" autoFill="0" autoLine="0" autoPict="0">
                <anchor moveWithCells="1">
                  <from>
                    <xdr:col>2</xdr:col>
                    <xdr:colOff>289560</xdr:colOff>
                    <xdr:row>1454</xdr:row>
                    <xdr:rowOff>182880</xdr:rowOff>
                  </from>
                  <to>
                    <xdr:col>11</xdr:col>
                    <xdr:colOff>190500</xdr:colOff>
                    <xdr:row>1456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2" name="Check Box 387">
              <controlPr defaultSize="0" autoFill="0" autoLine="0" autoPict="0">
                <anchor moveWithCells="1">
                  <from>
                    <xdr:col>2</xdr:col>
                    <xdr:colOff>289560</xdr:colOff>
                    <xdr:row>1456</xdr:row>
                    <xdr:rowOff>121920</xdr:rowOff>
                  </from>
                  <to>
                    <xdr:col>11</xdr:col>
                    <xdr:colOff>220980</xdr:colOff>
                    <xdr:row>1457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3" name="Check Box 388">
              <controlPr defaultSize="0" autoFill="0" autoLine="0" autoPict="0">
                <anchor moveWithCells="1">
                  <from>
                    <xdr:col>2</xdr:col>
                    <xdr:colOff>289560</xdr:colOff>
                    <xdr:row>1457</xdr:row>
                    <xdr:rowOff>99060</xdr:rowOff>
                  </from>
                  <to>
                    <xdr:col>11</xdr:col>
                    <xdr:colOff>251460</xdr:colOff>
                    <xdr:row>1458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4" name="Check Box 389">
              <controlPr defaultSize="0" autoFill="0" autoLine="0" autoPict="0">
                <anchor moveWithCells="1">
                  <from>
                    <xdr:col>2</xdr:col>
                    <xdr:colOff>289560</xdr:colOff>
                    <xdr:row>1460</xdr:row>
                    <xdr:rowOff>22860</xdr:rowOff>
                  </from>
                  <to>
                    <xdr:col>11</xdr:col>
                    <xdr:colOff>7620</xdr:colOff>
                    <xdr:row>1460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85" name="Check Box 428">
              <controlPr defaultSize="0" autoFill="0" autoLine="0" autoPict="0">
                <anchor moveWithCells="1">
                  <from>
                    <xdr:col>2</xdr:col>
                    <xdr:colOff>304800</xdr:colOff>
                    <xdr:row>320</xdr:row>
                    <xdr:rowOff>106680</xdr:rowOff>
                  </from>
                  <to>
                    <xdr:col>11</xdr:col>
                    <xdr:colOff>182880</xdr:colOff>
                    <xdr:row>321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6" name="Check Box 433">
              <controlPr defaultSize="0" autoFill="0" autoLine="0" autoPict="0">
                <anchor moveWithCells="1">
                  <from>
                    <xdr:col>2</xdr:col>
                    <xdr:colOff>289560</xdr:colOff>
                    <xdr:row>1392</xdr:row>
                    <xdr:rowOff>45720</xdr:rowOff>
                  </from>
                  <to>
                    <xdr:col>10</xdr:col>
                    <xdr:colOff>342900</xdr:colOff>
                    <xdr:row>1393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7" name="Check Box 435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22860</xdr:rowOff>
                  </from>
                  <to>
                    <xdr:col>11</xdr:col>
                    <xdr:colOff>365760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8" name="Check Box 438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160020</xdr:rowOff>
                  </from>
                  <to>
                    <xdr:col>11</xdr:col>
                    <xdr:colOff>312420</xdr:colOff>
                    <xdr:row>41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89" name="Check Box 443">
              <controlPr defaultSize="0" autoFill="0" autoLine="0" autoPict="0">
                <anchor moveWithCells="1">
                  <from>
                    <xdr:col>2</xdr:col>
                    <xdr:colOff>297180</xdr:colOff>
                    <xdr:row>948</xdr:row>
                    <xdr:rowOff>114300</xdr:rowOff>
                  </from>
                  <to>
                    <xdr:col>8</xdr:col>
                    <xdr:colOff>144780</xdr:colOff>
                    <xdr:row>949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0" name="Check Box 444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137160</xdr:rowOff>
                  </from>
                  <to>
                    <xdr:col>11</xdr:col>
                    <xdr:colOff>594360</xdr:colOff>
                    <xdr:row>91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1" name="Drop Down 447">
              <controlPr defaultSize="0" autoLine="0" autoPict="0">
                <anchor moveWithCells="1">
                  <from>
                    <xdr:col>14</xdr:col>
                    <xdr:colOff>7620</xdr:colOff>
                    <xdr:row>16</xdr:row>
                    <xdr:rowOff>160020</xdr:rowOff>
                  </from>
                  <to>
                    <xdr:col>16</xdr:col>
                    <xdr:colOff>22860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92" name="Check Box 453">
              <controlPr defaultSize="0" autoFill="0" autoLine="0" autoPict="0">
                <anchor moveWithCells="1">
                  <from>
                    <xdr:col>2</xdr:col>
                    <xdr:colOff>304800</xdr:colOff>
                    <xdr:row>225</xdr:row>
                    <xdr:rowOff>99060</xdr:rowOff>
                  </from>
                  <to>
                    <xdr:col>9</xdr:col>
                    <xdr:colOff>480060</xdr:colOff>
                    <xdr:row>226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93" name="Check Box 454">
              <controlPr defaultSize="0" autoFill="0" autoLine="0" autoPict="0">
                <anchor moveWithCells="1">
                  <from>
                    <xdr:col>2</xdr:col>
                    <xdr:colOff>304800</xdr:colOff>
                    <xdr:row>226</xdr:row>
                    <xdr:rowOff>76200</xdr:rowOff>
                  </from>
                  <to>
                    <xdr:col>8</xdr:col>
                    <xdr:colOff>441960</xdr:colOff>
                    <xdr:row>227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4" name="Check Box 456">
              <controlPr defaultSize="0" autoFill="0" autoLine="0" autoPict="0">
                <anchor moveWithCells="1">
                  <from>
                    <xdr:col>2</xdr:col>
                    <xdr:colOff>304800</xdr:colOff>
                    <xdr:row>233</xdr:row>
                    <xdr:rowOff>30480</xdr:rowOff>
                  </from>
                  <to>
                    <xdr:col>11</xdr:col>
                    <xdr:colOff>525780</xdr:colOff>
                    <xdr:row>234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95" name="Check Box 457">
              <controlPr defaultSize="0" autoFill="0" autoLine="0" autoPict="0">
                <anchor moveWithCells="1">
                  <from>
                    <xdr:col>2</xdr:col>
                    <xdr:colOff>304800</xdr:colOff>
                    <xdr:row>234</xdr:row>
                    <xdr:rowOff>182880</xdr:rowOff>
                  </from>
                  <to>
                    <xdr:col>11</xdr:col>
                    <xdr:colOff>525780</xdr:colOff>
                    <xdr:row>235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96" name="Check Box 459">
              <controlPr defaultSize="0" autoFill="0" autoLine="0" autoPict="0">
                <anchor moveWithCells="1">
                  <from>
                    <xdr:col>2</xdr:col>
                    <xdr:colOff>304800</xdr:colOff>
                    <xdr:row>254</xdr:row>
                    <xdr:rowOff>144780</xdr:rowOff>
                  </from>
                  <to>
                    <xdr:col>8</xdr:col>
                    <xdr:colOff>563880</xdr:colOff>
                    <xdr:row>255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97" name="Check Box 460">
              <controlPr defaultSize="0" autoFill="0" autoLine="0" autoPict="0">
                <anchor moveWithCells="1">
                  <from>
                    <xdr:col>2</xdr:col>
                    <xdr:colOff>304800</xdr:colOff>
                    <xdr:row>258</xdr:row>
                    <xdr:rowOff>76200</xdr:rowOff>
                  </from>
                  <to>
                    <xdr:col>8</xdr:col>
                    <xdr:colOff>68580</xdr:colOff>
                    <xdr:row>259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98" name="Check Box 461">
              <controlPr defaultSize="0" autoFill="0" autoLine="0" autoPict="0">
                <anchor moveWithCells="1">
                  <from>
                    <xdr:col>2</xdr:col>
                    <xdr:colOff>304800</xdr:colOff>
                    <xdr:row>259</xdr:row>
                    <xdr:rowOff>45720</xdr:rowOff>
                  </from>
                  <to>
                    <xdr:col>8</xdr:col>
                    <xdr:colOff>68580</xdr:colOff>
                    <xdr:row>260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99" name="Check Box 462">
              <controlPr defaultSize="0" autoFill="0" autoLine="0" autoPict="0">
                <anchor moveWithCells="1">
                  <from>
                    <xdr:col>2</xdr:col>
                    <xdr:colOff>304800</xdr:colOff>
                    <xdr:row>260</xdr:row>
                    <xdr:rowOff>30480</xdr:rowOff>
                  </from>
                  <to>
                    <xdr:col>8</xdr:col>
                    <xdr:colOff>68580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00" name="Check Box 465">
              <controlPr defaultSize="0" autoFill="0" autoLine="0" autoPict="0">
                <anchor moveWithCells="1">
                  <from>
                    <xdr:col>2</xdr:col>
                    <xdr:colOff>304800</xdr:colOff>
                    <xdr:row>321</xdr:row>
                    <xdr:rowOff>83820</xdr:rowOff>
                  </from>
                  <to>
                    <xdr:col>11</xdr:col>
                    <xdr:colOff>182880</xdr:colOff>
                    <xdr:row>322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01" name="Check Box 466">
              <controlPr defaultSize="0" autoFill="0" autoLine="0" autoPict="0">
                <anchor moveWithCells="1">
                  <from>
                    <xdr:col>2</xdr:col>
                    <xdr:colOff>304800</xdr:colOff>
                    <xdr:row>322</xdr:row>
                    <xdr:rowOff>68580</xdr:rowOff>
                  </from>
                  <to>
                    <xdr:col>11</xdr:col>
                    <xdr:colOff>182880</xdr:colOff>
                    <xdr:row>324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2" name="Check Box 99">
              <controlPr defaultSize="0" autoFill="0" autoLine="0" autoPict="0">
                <anchor moveWithCells="1">
                  <from>
                    <xdr:col>2</xdr:col>
                    <xdr:colOff>304800</xdr:colOff>
                    <xdr:row>338</xdr:row>
                    <xdr:rowOff>137160</xdr:rowOff>
                  </from>
                  <to>
                    <xdr:col>11</xdr:col>
                    <xdr:colOff>144780</xdr:colOff>
                    <xdr:row>339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3" name="Check Box 468">
              <controlPr defaultSize="0" autoFill="0" autoLine="0" autoPict="0">
                <anchor moveWithCells="1">
                  <from>
                    <xdr:col>2</xdr:col>
                    <xdr:colOff>304800</xdr:colOff>
                    <xdr:row>339</xdr:row>
                    <xdr:rowOff>114300</xdr:rowOff>
                  </from>
                  <to>
                    <xdr:col>11</xdr:col>
                    <xdr:colOff>144780</xdr:colOff>
                    <xdr:row>340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04" name="Check Box 469">
              <controlPr defaultSize="0" autoFill="0" autoLine="0" autoPict="0">
                <anchor moveWithCells="1">
                  <from>
                    <xdr:col>2</xdr:col>
                    <xdr:colOff>304800</xdr:colOff>
                    <xdr:row>340</xdr:row>
                    <xdr:rowOff>83820</xdr:rowOff>
                  </from>
                  <to>
                    <xdr:col>11</xdr:col>
                    <xdr:colOff>144780</xdr:colOff>
                    <xdr:row>341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05" name="Check Box 470">
              <controlPr defaultSize="0" autoFill="0" autoLine="0" autoPict="0">
                <anchor moveWithCells="1">
                  <from>
                    <xdr:col>2</xdr:col>
                    <xdr:colOff>304800</xdr:colOff>
                    <xdr:row>341</xdr:row>
                    <xdr:rowOff>68580</xdr:rowOff>
                  </from>
                  <to>
                    <xdr:col>11</xdr:col>
                    <xdr:colOff>144780</xdr:colOff>
                    <xdr:row>342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06" name="Check Box 471">
              <controlPr defaultSize="0" autoFill="0" autoLine="0" autoPict="0">
                <anchor moveWithCells="1">
                  <from>
                    <xdr:col>2</xdr:col>
                    <xdr:colOff>304800</xdr:colOff>
                    <xdr:row>342</xdr:row>
                    <xdr:rowOff>38100</xdr:rowOff>
                  </from>
                  <to>
                    <xdr:col>11</xdr:col>
                    <xdr:colOff>144780</xdr:colOff>
                    <xdr:row>343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07" name="Check Box 472">
              <controlPr defaultSize="0" autoFill="0" autoLine="0" autoPict="0">
                <anchor moveWithCells="1">
                  <from>
                    <xdr:col>2</xdr:col>
                    <xdr:colOff>304800</xdr:colOff>
                    <xdr:row>343</xdr:row>
                    <xdr:rowOff>22860</xdr:rowOff>
                  </from>
                  <to>
                    <xdr:col>11</xdr:col>
                    <xdr:colOff>144780</xdr:colOff>
                    <xdr:row>343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08" name="Check Box 474">
              <controlPr defaultSize="0" autoFill="0" autoLine="0" autoPict="0">
                <anchor moveWithCells="1">
                  <from>
                    <xdr:col>2</xdr:col>
                    <xdr:colOff>304800</xdr:colOff>
                    <xdr:row>351</xdr:row>
                    <xdr:rowOff>99060</xdr:rowOff>
                  </from>
                  <to>
                    <xdr:col>11</xdr:col>
                    <xdr:colOff>144780</xdr:colOff>
                    <xdr:row>352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09" name="Check Box 475">
              <controlPr defaultSize="0" autoFill="0" autoLine="0" autoPict="0">
                <anchor moveWithCells="1">
                  <from>
                    <xdr:col>2</xdr:col>
                    <xdr:colOff>304800</xdr:colOff>
                    <xdr:row>352</xdr:row>
                    <xdr:rowOff>83820</xdr:rowOff>
                  </from>
                  <to>
                    <xdr:col>11</xdr:col>
                    <xdr:colOff>441960</xdr:colOff>
                    <xdr:row>353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10" name="Check Box 476">
              <controlPr defaultSize="0" autoFill="0" autoLine="0" autoPict="0">
                <anchor moveWithCells="1">
                  <from>
                    <xdr:col>2</xdr:col>
                    <xdr:colOff>304800</xdr:colOff>
                    <xdr:row>353</xdr:row>
                    <xdr:rowOff>68580</xdr:rowOff>
                  </from>
                  <to>
                    <xdr:col>11</xdr:col>
                    <xdr:colOff>144780</xdr:colOff>
                    <xdr:row>354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11" name="Check Box 477">
              <controlPr defaultSize="0" autoFill="0" autoLine="0" autoPict="0">
                <anchor moveWithCells="1">
                  <from>
                    <xdr:col>2</xdr:col>
                    <xdr:colOff>304800</xdr:colOff>
                    <xdr:row>354</xdr:row>
                    <xdr:rowOff>60960</xdr:rowOff>
                  </from>
                  <to>
                    <xdr:col>11</xdr:col>
                    <xdr:colOff>144780</xdr:colOff>
                    <xdr:row>355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12" name="Check Box 105">
              <controlPr defaultSize="0" autoFill="0" autoLine="0" autoPict="0">
                <anchor moveWithCells="1">
                  <from>
                    <xdr:col>2</xdr:col>
                    <xdr:colOff>304800</xdr:colOff>
                    <xdr:row>473</xdr:row>
                    <xdr:rowOff>30480</xdr:rowOff>
                  </from>
                  <to>
                    <xdr:col>11</xdr:col>
                    <xdr:colOff>76200</xdr:colOff>
                    <xdr:row>474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13" name="Check Box 107">
              <controlPr defaultSize="0" autoFill="0" autoLine="0" autoPict="0">
                <anchor moveWithCells="1">
                  <from>
                    <xdr:col>2</xdr:col>
                    <xdr:colOff>304800</xdr:colOff>
                    <xdr:row>472</xdr:row>
                    <xdr:rowOff>45720</xdr:rowOff>
                  </from>
                  <to>
                    <xdr:col>8</xdr:col>
                    <xdr:colOff>594360</xdr:colOff>
                    <xdr:row>473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14" name="Check Box 108">
              <controlPr defaultSize="0" autoFill="0" autoLine="0" autoPict="0">
                <anchor moveWithCells="1">
                  <from>
                    <xdr:col>2</xdr:col>
                    <xdr:colOff>304800</xdr:colOff>
                    <xdr:row>474</xdr:row>
                    <xdr:rowOff>7620</xdr:rowOff>
                  </from>
                  <to>
                    <xdr:col>10</xdr:col>
                    <xdr:colOff>441960</xdr:colOff>
                    <xdr:row>474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15" name="Check Box 109">
              <controlPr defaultSize="0" autoFill="0" autoLine="0" autoPict="0">
                <anchor moveWithCells="1">
                  <from>
                    <xdr:col>2</xdr:col>
                    <xdr:colOff>304800</xdr:colOff>
                    <xdr:row>474</xdr:row>
                    <xdr:rowOff>175260</xdr:rowOff>
                  </from>
                  <to>
                    <xdr:col>11</xdr:col>
                    <xdr:colOff>426720</xdr:colOff>
                    <xdr:row>475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16" name="Check Box 110">
              <controlPr defaultSize="0" autoFill="0" autoLine="0" autoPict="0">
                <anchor moveWithCells="1">
                  <from>
                    <xdr:col>2</xdr:col>
                    <xdr:colOff>304800</xdr:colOff>
                    <xdr:row>475</xdr:row>
                    <xdr:rowOff>152400</xdr:rowOff>
                  </from>
                  <to>
                    <xdr:col>11</xdr:col>
                    <xdr:colOff>541020</xdr:colOff>
                    <xdr:row>476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17" name="Check Box 495">
              <controlPr defaultSize="0" autoFill="0" autoLine="0" autoPict="0">
                <anchor moveWithCells="1">
                  <from>
                    <xdr:col>2</xdr:col>
                    <xdr:colOff>304800</xdr:colOff>
                    <xdr:row>410</xdr:row>
                    <xdr:rowOff>76200</xdr:rowOff>
                  </from>
                  <to>
                    <xdr:col>9</xdr:col>
                    <xdr:colOff>160020</xdr:colOff>
                    <xdr:row>411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18" name="Check Box 496">
              <controlPr defaultSize="0" autoFill="0" autoLine="0" autoPict="0">
                <anchor moveWithCells="1">
                  <from>
                    <xdr:col>2</xdr:col>
                    <xdr:colOff>304800</xdr:colOff>
                    <xdr:row>411</xdr:row>
                    <xdr:rowOff>60960</xdr:rowOff>
                  </from>
                  <to>
                    <xdr:col>9</xdr:col>
                    <xdr:colOff>160020</xdr:colOff>
                    <xdr:row>412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19" name="Check Box 497">
              <controlPr defaultSize="0" autoFill="0" autoLine="0" autoPict="0">
                <anchor moveWithCells="1">
                  <from>
                    <xdr:col>2</xdr:col>
                    <xdr:colOff>304800</xdr:colOff>
                    <xdr:row>412</xdr:row>
                    <xdr:rowOff>38100</xdr:rowOff>
                  </from>
                  <to>
                    <xdr:col>9</xdr:col>
                    <xdr:colOff>160020</xdr:colOff>
                    <xdr:row>413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20" name="Check Box 498">
              <controlPr defaultSize="0" autoFill="0" autoLine="0" autoPict="0">
                <anchor moveWithCells="1">
                  <from>
                    <xdr:col>2</xdr:col>
                    <xdr:colOff>304800</xdr:colOff>
                    <xdr:row>413</xdr:row>
                    <xdr:rowOff>22860</xdr:rowOff>
                  </from>
                  <to>
                    <xdr:col>9</xdr:col>
                    <xdr:colOff>160020</xdr:colOff>
                    <xdr:row>413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21" name="Check Box 500">
              <controlPr defaultSize="0" autoFill="0" autoLine="0" autoPict="0">
                <anchor moveWithCells="1">
                  <from>
                    <xdr:col>2</xdr:col>
                    <xdr:colOff>304800</xdr:colOff>
                    <xdr:row>422</xdr:row>
                    <xdr:rowOff>68580</xdr:rowOff>
                  </from>
                  <to>
                    <xdr:col>9</xdr:col>
                    <xdr:colOff>160020</xdr:colOff>
                    <xdr:row>423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22" name="Check Box 501">
              <controlPr defaultSize="0" autoFill="0" autoLine="0" autoPict="0">
                <anchor moveWithCells="1">
                  <from>
                    <xdr:col>2</xdr:col>
                    <xdr:colOff>304800</xdr:colOff>
                    <xdr:row>423</xdr:row>
                    <xdr:rowOff>45720</xdr:rowOff>
                  </from>
                  <to>
                    <xdr:col>9</xdr:col>
                    <xdr:colOff>160020</xdr:colOff>
                    <xdr:row>424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23" name="Check Box 502">
              <controlPr defaultSize="0" autoFill="0" autoLine="0" autoPict="0">
                <anchor moveWithCells="1">
                  <from>
                    <xdr:col>2</xdr:col>
                    <xdr:colOff>304800</xdr:colOff>
                    <xdr:row>424</xdr:row>
                    <xdr:rowOff>30480</xdr:rowOff>
                  </from>
                  <to>
                    <xdr:col>9</xdr:col>
                    <xdr:colOff>160020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24" name="Check Box 503">
              <controlPr defaultSize="0" autoFill="0" autoLine="0" autoPict="0">
                <anchor moveWithCells="1">
                  <from>
                    <xdr:col>2</xdr:col>
                    <xdr:colOff>304800</xdr:colOff>
                    <xdr:row>425</xdr:row>
                    <xdr:rowOff>7620</xdr:rowOff>
                  </from>
                  <to>
                    <xdr:col>9</xdr:col>
                    <xdr:colOff>160020</xdr:colOff>
                    <xdr:row>425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25" name="Check Box 504">
              <controlPr defaultSize="0" autoFill="0" autoLine="0" autoPict="0">
                <anchor moveWithCells="1">
                  <from>
                    <xdr:col>2</xdr:col>
                    <xdr:colOff>304800</xdr:colOff>
                    <xdr:row>425</xdr:row>
                    <xdr:rowOff>182880</xdr:rowOff>
                  </from>
                  <to>
                    <xdr:col>9</xdr:col>
                    <xdr:colOff>160020</xdr:colOff>
                    <xdr:row>426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26" name="Check Box 505">
              <controlPr defaultSize="0" autoFill="0" autoLine="0" autoPict="0">
                <anchor moveWithCells="1">
                  <from>
                    <xdr:col>2</xdr:col>
                    <xdr:colOff>304800</xdr:colOff>
                    <xdr:row>436</xdr:row>
                    <xdr:rowOff>99060</xdr:rowOff>
                  </from>
                  <to>
                    <xdr:col>9</xdr:col>
                    <xdr:colOff>160020</xdr:colOff>
                    <xdr:row>437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27" name="Check Box 506">
              <controlPr defaultSize="0" autoFill="0" autoLine="0" autoPict="0">
                <anchor moveWithCells="1">
                  <from>
                    <xdr:col>2</xdr:col>
                    <xdr:colOff>304800</xdr:colOff>
                    <xdr:row>437</xdr:row>
                    <xdr:rowOff>76200</xdr:rowOff>
                  </from>
                  <to>
                    <xdr:col>9</xdr:col>
                    <xdr:colOff>160020</xdr:colOff>
                    <xdr:row>438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28" name="Check Box 507">
              <controlPr defaultSize="0" autoFill="0" autoLine="0" autoPict="0">
                <anchor moveWithCells="1">
                  <from>
                    <xdr:col>2</xdr:col>
                    <xdr:colOff>304800</xdr:colOff>
                    <xdr:row>438</xdr:row>
                    <xdr:rowOff>60960</xdr:rowOff>
                  </from>
                  <to>
                    <xdr:col>9</xdr:col>
                    <xdr:colOff>160020</xdr:colOff>
                    <xdr:row>439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29" name="Check Box 509">
              <controlPr defaultSize="0" autoFill="0" autoLine="0" autoPict="0">
                <anchor moveWithCells="1">
                  <from>
                    <xdr:col>2</xdr:col>
                    <xdr:colOff>304800</xdr:colOff>
                    <xdr:row>439</xdr:row>
                    <xdr:rowOff>38100</xdr:rowOff>
                  </from>
                  <to>
                    <xdr:col>9</xdr:col>
                    <xdr:colOff>160020</xdr:colOff>
                    <xdr:row>440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30" name="Check Box 510">
              <controlPr defaultSize="0" autoFill="0" autoLine="0" autoPict="0">
                <anchor moveWithCells="1">
                  <from>
                    <xdr:col>2</xdr:col>
                    <xdr:colOff>304800</xdr:colOff>
                    <xdr:row>440</xdr:row>
                    <xdr:rowOff>22860</xdr:rowOff>
                  </from>
                  <to>
                    <xdr:col>9</xdr:col>
                    <xdr:colOff>160020</xdr:colOff>
                    <xdr:row>440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31" name="Check Box 516">
              <controlPr defaultSize="0" autoFill="0" autoLine="0" autoPict="0">
                <anchor moveWithCells="1">
                  <from>
                    <xdr:col>2</xdr:col>
                    <xdr:colOff>304800</xdr:colOff>
                    <xdr:row>501</xdr:row>
                    <xdr:rowOff>137160</xdr:rowOff>
                  </from>
                  <to>
                    <xdr:col>8</xdr:col>
                    <xdr:colOff>594360</xdr:colOff>
                    <xdr:row>502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32" name="Check Box 517">
              <controlPr defaultSize="0" autoFill="0" autoLine="0" autoPict="0">
                <anchor moveWithCells="1">
                  <from>
                    <xdr:col>2</xdr:col>
                    <xdr:colOff>304800</xdr:colOff>
                    <xdr:row>502</xdr:row>
                    <xdr:rowOff>114300</xdr:rowOff>
                  </from>
                  <to>
                    <xdr:col>11</xdr:col>
                    <xdr:colOff>464820</xdr:colOff>
                    <xdr:row>503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33" name="Check Box 518">
              <controlPr defaultSize="0" autoFill="0" autoLine="0" autoPict="0">
                <anchor moveWithCells="1">
                  <from>
                    <xdr:col>2</xdr:col>
                    <xdr:colOff>304800</xdr:colOff>
                    <xdr:row>503</xdr:row>
                    <xdr:rowOff>99060</xdr:rowOff>
                  </from>
                  <to>
                    <xdr:col>11</xdr:col>
                    <xdr:colOff>464820</xdr:colOff>
                    <xdr:row>504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34" name="Check Box 519">
              <controlPr defaultSize="0" autoFill="0" autoLine="0" autoPict="0">
                <anchor moveWithCells="1">
                  <from>
                    <xdr:col>2</xdr:col>
                    <xdr:colOff>304800</xdr:colOff>
                    <xdr:row>504</xdr:row>
                    <xdr:rowOff>76200</xdr:rowOff>
                  </from>
                  <to>
                    <xdr:col>11</xdr:col>
                    <xdr:colOff>464820</xdr:colOff>
                    <xdr:row>505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35" name="Check Box 520">
              <controlPr defaultSize="0" autoFill="0" autoLine="0" autoPict="0">
                <anchor moveWithCells="1">
                  <from>
                    <xdr:col>2</xdr:col>
                    <xdr:colOff>304800</xdr:colOff>
                    <xdr:row>508</xdr:row>
                    <xdr:rowOff>99060</xdr:rowOff>
                  </from>
                  <to>
                    <xdr:col>8</xdr:col>
                    <xdr:colOff>594360</xdr:colOff>
                    <xdr:row>509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36" name="Check Box 521">
              <controlPr defaultSize="0" autoFill="0" autoLine="0" autoPict="0">
                <anchor moveWithCells="1">
                  <from>
                    <xdr:col>2</xdr:col>
                    <xdr:colOff>304800</xdr:colOff>
                    <xdr:row>509</xdr:row>
                    <xdr:rowOff>76200</xdr:rowOff>
                  </from>
                  <to>
                    <xdr:col>10</xdr:col>
                    <xdr:colOff>495300</xdr:colOff>
                    <xdr:row>510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37" name="Check Box 522">
              <controlPr defaultSize="0" autoFill="0" autoLine="0" autoPict="0">
                <anchor moveWithCells="1">
                  <from>
                    <xdr:col>2</xdr:col>
                    <xdr:colOff>304800</xdr:colOff>
                    <xdr:row>513</xdr:row>
                    <xdr:rowOff>144780</xdr:rowOff>
                  </from>
                  <to>
                    <xdr:col>8</xdr:col>
                    <xdr:colOff>594360</xdr:colOff>
                    <xdr:row>514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38" name="Check Box 523">
              <controlPr defaultSize="0" autoFill="0" autoLine="0" autoPict="0">
                <anchor moveWithCells="1">
                  <from>
                    <xdr:col>2</xdr:col>
                    <xdr:colOff>304800</xdr:colOff>
                    <xdr:row>514</xdr:row>
                    <xdr:rowOff>121920</xdr:rowOff>
                  </from>
                  <to>
                    <xdr:col>9</xdr:col>
                    <xdr:colOff>579120</xdr:colOff>
                    <xdr:row>515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39" name="Check Box 524">
              <controlPr defaultSize="0" autoFill="0" autoLine="0" autoPict="0">
                <anchor moveWithCells="1">
                  <from>
                    <xdr:col>2</xdr:col>
                    <xdr:colOff>304800</xdr:colOff>
                    <xdr:row>515</xdr:row>
                    <xdr:rowOff>106680</xdr:rowOff>
                  </from>
                  <to>
                    <xdr:col>9</xdr:col>
                    <xdr:colOff>579120</xdr:colOff>
                    <xdr:row>516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40" name="Check Box 528">
              <controlPr defaultSize="0" autoFill="0" autoLine="0" autoPict="0">
                <anchor moveWithCells="1">
                  <from>
                    <xdr:col>2</xdr:col>
                    <xdr:colOff>304800</xdr:colOff>
                    <xdr:row>593</xdr:row>
                    <xdr:rowOff>45720</xdr:rowOff>
                  </from>
                  <to>
                    <xdr:col>11</xdr:col>
                    <xdr:colOff>533400</xdr:colOff>
                    <xdr:row>594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41" name="Check Box 529">
              <controlPr defaultSize="0" autoFill="0" autoLine="0" autoPict="0">
                <anchor moveWithCells="1">
                  <from>
                    <xdr:col>2</xdr:col>
                    <xdr:colOff>304800</xdr:colOff>
                    <xdr:row>594</xdr:row>
                    <xdr:rowOff>38100</xdr:rowOff>
                  </from>
                  <to>
                    <xdr:col>11</xdr:col>
                    <xdr:colOff>525780</xdr:colOff>
                    <xdr:row>595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42" name="Check Box 153">
              <controlPr defaultSize="0" autoFill="0" autoLine="0" autoPict="0">
                <anchor moveWithCells="1">
                  <from>
                    <xdr:col>2</xdr:col>
                    <xdr:colOff>304800</xdr:colOff>
                    <xdr:row>633</xdr:row>
                    <xdr:rowOff>121920</xdr:rowOff>
                  </from>
                  <to>
                    <xdr:col>11</xdr:col>
                    <xdr:colOff>464820</xdr:colOff>
                    <xdr:row>634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43" name="Check Box 155">
              <controlPr defaultSize="0" autoFill="0" autoLine="0" autoPict="0">
                <anchor moveWithCells="1">
                  <from>
                    <xdr:col>2</xdr:col>
                    <xdr:colOff>304800</xdr:colOff>
                    <xdr:row>632</xdr:row>
                    <xdr:rowOff>137160</xdr:rowOff>
                  </from>
                  <to>
                    <xdr:col>11</xdr:col>
                    <xdr:colOff>464820</xdr:colOff>
                    <xdr:row>633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44" name="Check Box 156">
              <controlPr defaultSize="0" autoFill="0" autoLine="0" autoPict="0">
                <anchor moveWithCells="1">
                  <from>
                    <xdr:col>2</xdr:col>
                    <xdr:colOff>304800</xdr:colOff>
                    <xdr:row>634</xdr:row>
                    <xdr:rowOff>114300</xdr:rowOff>
                  </from>
                  <to>
                    <xdr:col>11</xdr:col>
                    <xdr:colOff>464820</xdr:colOff>
                    <xdr:row>635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45" name="Check Box 535">
              <controlPr defaultSize="0" autoFill="0" autoLine="0" autoPict="0">
                <anchor moveWithCells="1">
                  <from>
                    <xdr:col>2</xdr:col>
                    <xdr:colOff>304800</xdr:colOff>
                    <xdr:row>635</xdr:row>
                    <xdr:rowOff>99060</xdr:rowOff>
                  </from>
                  <to>
                    <xdr:col>11</xdr:col>
                    <xdr:colOff>60960</xdr:colOff>
                    <xdr:row>637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146" name="Check Box 559">
              <controlPr defaultSize="0" autoFill="0" autoLine="0" autoPict="0">
                <anchor moveWithCells="1">
                  <from>
                    <xdr:col>2</xdr:col>
                    <xdr:colOff>297180</xdr:colOff>
                    <xdr:row>794</xdr:row>
                    <xdr:rowOff>0</xdr:rowOff>
                  </from>
                  <to>
                    <xdr:col>8</xdr:col>
                    <xdr:colOff>114300</xdr:colOff>
                    <xdr:row>794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47" name="Check Box 560">
              <controlPr defaultSize="0" autoFill="0" autoLine="0" autoPict="0">
                <anchor moveWithCells="1">
                  <from>
                    <xdr:col>2</xdr:col>
                    <xdr:colOff>297180</xdr:colOff>
                    <xdr:row>794</xdr:row>
                    <xdr:rowOff>175260</xdr:rowOff>
                  </from>
                  <to>
                    <xdr:col>10</xdr:col>
                    <xdr:colOff>525780</xdr:colOff>
                    <xdr:row>795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48" name="Check Box 561">
              <controlPr defaultSize="0" autoFill="0" autoLine="0" autoPict="0">
                <anchor moveWithCells="1">
                  <from>
                    <xdr:col>2</xdr:col>
                    <xdr:colOff>297180</xdr:colOff>
                    <xdr:row>795</xdr:row>
                    <xdr:rowOff>152400</xdr:rowOff>
                  </from>
                  <to>
                    <xdr:col>10</xdr:col>
                    <xdr:colOff>525780</xdr:colOff>
                    <xdr:row>796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49" name="Check Box 562">
              <controlPr defaultSize="0" autoFill="0" autoLine="0" autoPict="0">
                <anchor moveWithCells="1">
                  <from>
                    <xdr:col>2</xdr:col>
                    <xdr:colOff>297180</xdr:colOff>
                    <xdr:row>796</xdr:row>
                    <xdr:rowOff>137160</xdr:rowOff>
                  </from>
                  <to>
                    <xdr:col>10</xdr:col>
                    <xdr:colOff>525780</xdr:colOff>
                    <xdr:row>797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150" name="Check Box 564">
              <controlPr defaultSize="0" autoFill="0" autoLine="0" autoPict="0">
                <anchor moveWithCells="1">
                  <from>
                    <xdr:col>2</xdr:col>
                    <xdr:colOff>297180</xdr:colOff>
                    <xdr:row>872</xdr:row>
                    <xdr:rowOff>160020</xdr:rowOff>
                  </from>
                  <to>
                    <xdr:col>8</xdr:col>
                    <xdr:colOff>114300</xdr:colOff>
                    <xdr:row>873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51" name="Check Box 565">
              <controlPr defaultSize="0" autoFill="0" autoLine="0" autoPict="0">
                <anchor moveWithCells="1">
                  <from>
                    <xdr:col>2</xdr:col>
                    <xdr:colOff>297180</xdr:colOff>
                    <xdr:row>873</xdr:row>
                    <xdr:rowOff>144780</xdr:rowOff>
                  </from>
                  <to>
                    <xdr:col>8</xdr:col>
                    <xdr:colOff>114300</xdr:colOff>
                    <xdr:row>874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52" name="Check Box 566">
              <controlPr defaultSize="0" autoFill="0" autoLine="0" autoPict="0">
                <anchor moveWithCells="1">
                  <from>
                    <xdr:col>2</xdr:col>
                    <xdr:colOff>297180</xdr:colOff>
                    <xdr:row>874</xdr:row>
                    <xdr:rowOff>121920</xdr:rowOff>
                  </from>
                  <to>
                    <xdr:col>8</xdr:col>
                    <xdr:colOff>114300</xdr:colOff>
                    <xdr:row>875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153" name="Check Box 567">
              <controlPr defaultSize="0" autoFill="0" autoLine="0" autoPict="0">
                <anchor moveWithCells="1">
                  <from>
                    <xdr:col>2</xdr:col>
                    <xdr:colOff>297180</xdr:colOff>
                    <xdr:row>875</xdr:row>
                    <xdr:rowOff>106680</xdr:rowOff>
                  </from>
                  <to>
                    <xdr:col>8</xdr:col>
                    <xdr:colOff>114300</xdr:colOff>
                    <xdr:row>876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154" name="Check Box 569">
              <controlPr defaultSize="0" autoFill="0" autoLine="0" autoPict="0">
                <anchor moveWithCells="1">
                  <from>
                    <xdr:col>2</xdr:col>
                    <xdr:colOff>297180</xdr:colOff>
                    <xdr:row>949</xdr:row>
                    <xdr:rowOff>99060</xdr:rowOff>
                  </from>
                  <to>
                    <xdr:col>8</xdr:col>
                    <xdr:colOff>144780</xdr:colOff>
                    <xdr:row>950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155" name="Check Box 570">
              <controlPr defaultSize="0" autoFill="0" autoLine="0" autoPict="0">
                <anchor moveWithCells="1">
                  <from>
                    <xdr:col>2</xdr:col>
                    <xdr:colOff>297180</xdr:colOff>
                    <xdr:row>950</xdr:row>
                    <xdr:rowOff>76200</xdr:rowOff>
                  </from>
                  <to>
                    <xdr:col>8</xdr:col>
                    <xdr:colOff>144780</xdr:colOff>
                    <xdr:row>951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156" name="Check Box 571">
              <controlPr defaultSize="0" autoFill="0" autoLine="0" autoPict="0">
                <anchor moveWithCells="1">
                  <from>
                    <xdr:col>2</xdr:col>
                    <xdr:colOff>297180</xdr:colOff>
                    <xdr:row>951</xdr:row>
                    <xdr:rowOff>60960</xdr:rowOff>
                  </from>
                  <to>
                    <xdr:col>8</xdr:col>
                    <xdr:colOff>144780</xdr:colOff>
                    <xdr:row>952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157" name="Check Box 572">
              <controlPr defaultSize="0" autoFill="0" autoLine="0" autoPict="0">
                <anchor moveWithCells="1">
                  <from>
                    <xdr:col>2</xdr:col>
                    <xdr:colOff>297180</xdr:colOff>
                    <xdr:row>952</xdr:row>
                    <xdr:rowOff>38100</xdr:rowOff>
                  </from>
                  <to>
                    <xdr:col>11</xdr:col>
                    <xdr:colOff>449580</xdr:colOff>
                    <xdr:row>953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158" name="Check Box 573">
              <controlPr defaultSize="0" autoFill="0" autoLine="0" autoPict="0">
                <anchor moveWithCells="1">
                  <from>
                    <xdr:col>2</xdr:col>
                    <xdr:colOff>297180</xdr:colOff>
                    <xdr:row>953</xdr:row>
                    <xdr:rowOff>22860</xdr:rowOff>
                  </from>
                  <to>
                    <xdr:col>11</xdr:col>
                    <xdr:colOff>449580</xdr:colOff>
                    <xdr:row>953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159" name="Check Box 577">
              <controlPr defaultSize="0" autoFill="0" autoLine="0" autoPict="0">
                <anchor moveWithCells="1">
                  <from>
                    <xdr:col>2</xdr:col>
                    <xdr:colOff>297180</xdr:colOff>
                    <xdr:row>1002</xdr:row>
                    <xdr:rowOff>99060</xdr:rowOff>
                  </from>
                  <to>
                    <xdr:col>11</xdr:col>
                    <xdr:colOff>457200</xdr:colOff>
                    <xdr:row>1004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60" name="Check Box 578">
              <controlPr defaultSize="0" autoFill="0" autoLine="0" autoPict="0">
                <anchor moveWithCells="1">
                  <from>
                    <xdr:col>2</xdr:col>
                    <xdr:colOff>297180</xdr:colOff>
                    <xdr:row>1004</xdr:row>
                    <xdr:rowOff>60960</xdr:rowOff>
                  </from>
                  <to>
                    <xdr:col>11</xdr:col>
                    <xdr:colOff>457200</xdr:colOff>
                    <xdr:row>1006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61" name="Check Box 579">
              <controlPr defaultSize="0" autoFill="0" autoLine="0" autoPict="0">
                <anchor moveWithCells="1">
                  <from>
                    <xdr:col>2</xdr:col>
                    <xdr:colOff>297180</xdr:colOff>
                    <xdr:row>1006</xdr:row>
                    <xdr:rowOff>30480</xdr:rowOff>
                  </from>
                  <to>
                    <xdr:col>11</xdr:col>
                    <xdr:colOff>411480</xdr:colOff>
                    <xdr:row>1008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162" name="Check Box 235">
              <controlPr defaultSize="0" autoFill="0" autoLine="0" autoPict="0">
                <anchor moveWithCells="1">
                  <from>
                    <xdr:col>2</xdr:col>
                    <xdr:colOff>297180</xdr:colOff>
                    <xdr:row>1078</xdr:row>
                    <xdr:rowOff>22860</xdr:rowOff>
                  </from>
                  <to>
                    <xdr:col>11</xdr:col>
                    <xdr:colOff>411480</xdr:colOff>
                    <xdr:row>1078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163" name="Check Box 588">
              <controlPr defaultSize="0" autoFill="0" autoLine="0" autoPict="0">
                <anchor moveWithCells="1">
                  <from>
                    <xdr:col>2</xdr:col>
                    <xdr:colOff>297180</xdr:colOff>
                    <xdr:row>1081</xdr:row>
                    <xdr:rowOff>45720</xdr:rowOff>
                  </from>
                  <to>
                    <xdr:col>11</xdr:col>
                    <xdr:colOff>274320</xdr:colOff>
                    <xdr:row>1082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164" name="Check Box 589">
              <controlPr defaultSize="0" autoFill="0" autoLine="0" autoPict="0">
                <anchor moveWithCells="1">
                  <from>
                    <xdr:col>2</xdr:col>
                    <xdr:colOff>297180</xdr:colOff>
                    <xdr:row>1085</xdr:row>
                    <xdr:rowOff>30480</xdr:rowOff>
                  </from>
                  <to>
                    <xdr:col>11</xdr:col>
                    <xdr:colOff>373380</xdr:colOff>
                    <xdr:row>1086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165" name="Check Box 590">
              <controlPr defaultSize="0" autoFill="0" autoLine="0" autoPict="0">
                <anchor moveWithCells="1">
                  <from>
                    <xdr:col>2</xdr:col>
                    <xdr:colOff>297180</xdr:colOff>
                    <xdr:row>1086</xdr:row>
                    <xdr:rowOff>7620</xdr:rowOff>
                  </from>
                  <to>
                    <xdr:col>11</xdr:col>
                    <xdr:colOff>373380</xdr:colOff>
                    <xdr:row>1086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166" name="Check Box 591">
              <controlPr defaultSize="0" autoFill="0" autoLine="0" autoPict="0">
                <anchor moveWithCells="1">
                  <from>
                    <xdr:col>2</xdr:col>
                    <xdr:colOff>297180</xdr:colOff>
                    <xdr:row>1086</xdr:row>
                    <xdr:rowOff>182880</xdr:rowOff>
                  </from>
                  <to>
                    <xdr:col>11</xdr:col>
                    <xdr:colOff>373380</xdr:colOff>
                    <xdr:row>1087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167" name="Check Box 592">
              <controlPr defaultSize="0" autoFill="0" autoLine="0" autoPict="0">
                <anchor moveWithCells="1">
                  <from>
                    <xdr:col>2</xdr:col>
                    <xdr:colOff>297180</xdr:colOff>
                    <xdr:row>1090</xdr:row>
                    <xdr:rowOff>30480</xdr:rowOff>
                  </from>
                  <to>
                    <xdr:col>11</xdr:col>
                    <xdr:colOff>373380</xdr:colOff>
                    <xdr:row>1091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168" name="Check Box 593">
              <controlPr defaultSize="0" autoFill="0" autoLine="0" autoPict="0">
                <anchor moveWithCells="1">
                  <from>
                    <xdr:col>2</xdr:col>
                    <xdr:colOff>297180</xdr:colOff>
                    <xdr:row>1091</xdr:row>
                    <xdr:rowOff>30480</xdr:rowOff>
                  </from>
                  <to>
                    <xdr:col>11</xdr:col>
                    <xdr:colOff>99060</xdr:colOff>
                    <xdr:row>1093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169" name="Check Box 594">
              <controlPr defaultSize="0" autoFill="0" autoLine="0" autoPict="0">
                <anchor moveWithCells="1">
                  <from>
                    <xdr:col>2</xdr:col>
                    <xdr:colOff>297180</xdr:colOff>
                    <xdr:row>1095</xdr:row>
                    <xdr:rowOff>30480</xdr:rowOff>
                  </from>
                  <to>
                    <xdr:col>11</xdr:col>
                    <xdr:colOff>213360</xdr:colOff>
                    <xdr:row>1096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170" name="Check Box 607">
              <controlPr defaultSize="0" autoFill="0" autoLine="0" autoPict="0">
                <anchor moveWithCells="1">
                  <from>
                    <xdr:col>2</xdr:col>
                    <xdr:colOff>304800</xdr:colOff>
                    <xdr:row>1194</xdr:row>
                    <xdr:rowOff>114300</xdr:rowOff>
                  </from>
                  <to>
                    <xdr:col>11</xdr:col>
                    <xdr:colOff>541020</xdr:colOff>
                    <xdr:row>1195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171" name="Check Box 608">
              <controlPr defaultSize="0" autoFill="0" autoLine="0" autoPict="0">
                <anchor moveWithCells="1">
                  <from>
                    <xdr:col>2</xdr:col>
                    <xdr:colOff>304800</xdr:colOff>
                    <xdr:row>1195</xdr:row>
                    <xdr:rowOff>83820</xdr:rowOff>
                  </from>
                  <to>
                    <xdr:col>11</xdr:col>
                    <xdr:colOff>541020</xdr:colOff>
                    <xdr:row>1196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172" name="Check Box 609">
              <controlPr defaultSize="0" autoFill="0" autoLine="0" autoPict="0">
                <anchor moveWithCells="1">
                  <from>
                    <xdr:col>2</xdr:col>
                    <xdr:colOff>304800</xdr:colOff>
                    <xdr:row>1196</xdr:row>
                    <xdr:rowOff>60960</xdr:rowOff>
                  </from>
                  <to>
                    <xdr:col>11</xdr:col>
                    <xdr:colOff>541020</xdr:colOff>
                    <xdr:row>1197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173" name="Check Box 610">
              <controlPr defaultSize="0" autoFill="0" autoLine="0" autoPict="0">
                <anchor moveWithCells="1">
                  <from>
                    <xdr:col>2</xdr:col>
                    <xdr:colOff>304800</xdr:colOff>
                    <xdr:row>1197</xdr:row>
                    <xdr:rowOff>38100</xdr:rowOff>
                  </from>
                  <to>
                    <xdr:col>11</xdr:col>
                    <xdr:colOff>541020</xdr:colOff>
                    <xdr:row>1198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174" name="Check Box 611">
              <controlPr defaultSize="0" autoFill="0" autoLine="0" autoPict="0">
                <anchor moveWithCells="1">
                  <from>
                    <xdr:col>2</xdr:col>
                    <xdr:colOff>304800</xdr:colOff>
                    <xdr:row>1198</xdr:row>
                    <xdr:rowOff>7620</xdr:rowOff>
                  </from>
                  <to>
                    <xdr:col>11</xdr:col>
                    <xdr:colOff>541020</xdr:colOff>
                    <xdr:row>1198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175" name="Check Box 612">
              <controlPr defaultSize="0" autoFill="0" autoLine="0" autoPict="0">
                <anchor moveWithCells="1">
                  <from>
                    <xdr:col>2</xdr:col>
                    <xdr:colOff>304800</xdr:colOff>
                    <xdr:row>1198</xdr:row>
                    <xdr:rowOff>175260</xdr:rowOff>
                  </from>
                  <to>
                    <xdr:col>11</xdr:col>
                    <xdr:colOff>541020</xdr:colOff>
                    <xdr:row>1199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176" name="Check Box 619">
              <controlPr defaultSize="0" autoFill="0" autoLine="0" autoPict="0">
                <anchor moveWithCells="1">
                  <from>
                    <xdr:col>2</xdr:col>
                    <xdr:colOff>304800</xdr:colOff>
                    <xdr:row>1216</xdr:row>
                    <xdr:rowOff>121920</xdr:rowOff>
                  </from>
                  <to>
                    <xdr:col>11</xdr:col>
                    <xdr:colOff>541020</xdr:colOff>
                    <xdr:row>1217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177" name="Check Box 620">
              <controlPr defaultSize="0" autoFill="0" autoLine="0" autoPict="0">
                <anchor moveWithCells="1">
                  <from>
                    <xdr:col>2</xdr:col>
                    <xdr:colOff>304800</xdr:colOff>
                    <xdr:row>1217</xdr:row>
                    <xdr:rowOff>106680</xdr:rowOff>
                  </from>
                  <to>
                    <xdr:col>11</xdr:col>
                    <xdr:colOff>0</xdr:colOff>
                    <xdr:row>1219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178" name="Check Box 621">
              <controlPr defaultSize="0" autoFill="0" autoLine="0" autoPict="0">
                <anchor moveWithCells="1">
                  <from>
                    <xdr:col>2</xdr:col>
                    <xdr:colOff>304800</xdr:colOff>
                    <xdr:row>1219</xdr:row>
                    <xdr:rowOff>68580</xdr:rowOff>
                  </from>
                  <to>
                    <xdr:col>11</xdr:col>
                    <xdr:colOff>541020</xdr:colOff>
                    <xdr:row>1220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179" name="Check Box 622">
              <controlPr defaultSize="0" autoFill="0" autoLine="0" autoPict="0">
                <anchor moveWithCells="1">
                  <from>
                    <xdr:col>2</xdr:col>
                    <xdr:colOff>304800</xdr:colOff>
                    <xdr:row>1220</xdr:row>
                    <xdr:rowOff>45720</xdr:rowOff>
                  </from>
                  <to>
                    <xdr:col>11</xdr:col>
                    <xdr:colOff>541020</xdr:colOff>
                    <xdr:row>1221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80" name="Check Box 629">
              <controlPr defaultSize="0" autoFill="0" autoLine="0" autoPict="0">
                <anchor moveWithCells="1">
                  <from>
                    <xdr:col>2</xdr:col>
                    <xdr:colOff>297180</xdr:colOff>
                    <xdr:row>1353</xdr:row>
                    <xdr:rowOff>60960</xdr:rowOff>
                  </from>
                  <to>
                    <xdr:col>11</xdr:col>
                    <xdr:colOff>304800</xdr:colOff>
                    <xdr:row>1354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81" name="Check Box 630">
              <controlPr defaultSize="0" autoFill="0" autoLine="0" autoPict="0">
                <anchor moveWithCells="1">
                  <from>
                    <xdr:col>2</xdr:col>
                    <xdr:colOff>297180</xdr:colOff>
                    <xdr:row>1354</xdr:row>
                    <xdr:rowOff>38100</xdr:rowOff>
                  </from>
                  <to>
                    <xdr:col>11</xdr:col>
                    <xdr:colOff>304800</xdr:colOff>
                    <xdr:row>1355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182" name="Check Box 636">
              <controlPr defaultSize="0" autoFill="0" autoLine="0" autoPict="0">
                <anchor moveWithCells="1">
                  <from>
                    <xdr:col>2</xdr:col>
                    <xdr:colOff>289560</xdr:colOff>
                    <xdr:row>1458</xdr:row>
                    <xdr:rowOff>76200</xdr:rowOff>
                  </from>
                  <to>
                    <xdr:col>11</xdr:col>
                    <xdr:colOff>251460</xdr:colOff>
                    <xdr:row>1460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183" name="Check Box 637">
              <controlPr defaultSize="0" autoFill="0" autoLine="0" autoPict="0">
                <anchor moveWithCells="1">
                  <from>
                    <xdr:col>2</xdr:col>
                    <xdr:colOff>304800</xdr:colOff>
                    <xdr:row>355</xdr:row>
                    <xdr:rowOff>38100</xdr:rowOff>
                  </from>
                  <to>
                    <xdr:col>11</xdr:col>
                    <xdr:colOff>144780</xdr:colOff>
                    <xdr:row>356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184" name="Check Box 641">
              <controlPr defaultSize="0" autoFill="0" autoLine="0" autoPict="0">
                <anchor moveWithCells="1">
                  <from>
                    <xdr:col>2</xdr:col>
                    <xdr:colOff>304800</xdr:colOff>
                    <xdr:row>429</xdr:row>
                    <xdr:rowOff>114300</xdr:rowOff>
                  </from>
                  <to>
                    <xdr:col>9</xdr:col>
                    <xdr:colOff>160020</xdr:colOff>
                    <xdr:row>430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185" name="Check Box 642">
              <controlPr defaultSize="0" autoFill="0" autoLine="0" autoPict="0">
                <anchor moveWithCells="1">
                  <from>
                    <xdr:col>2</xdr:col>
                    <xdr:colOff>304800</xdr:colOff>
                    <xdr:row>430</xdr:row>
                    <xdr:rowOff>99060</xdr:rowOff>
                  </from>
                  <to>
                    <xdr:col>9</xdr:col>
                    <xdr:colOff>160020</xdr:colOff>
                    <xdr:row>431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186" name="Check Box 643">
              <controlPr defaultSize="0" autoFill="0" autoLine="0" autoPict="0">
                <anchor moveWithCells="1">
                  <from>
                    <xdr:col>2</xdr:col>
                    <xdr:colOff>304800</xdr:colOff>
                    <xdr:row>431</xdr:row>
                    <xdr:rowOff>76200</xdr:rowOff>
                  </from>
                  <to>
                    <xdr:col>9</xdr:col>
                    <xdr:colOff>160020</xdr:colOff>
                    <xdr:row>432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187" name="Check Box 644">
              <controlPr defaultSize="0" autoFill="0" autoLine="0" autoPict="0">
                <anchor moveWithCells="1">
                  <from>
                    <xdr:col>2</xdr:col>
                    <xdr:colOff>304800</xdr:colOff>
                    <xdr:row>432</xdr:row>
                    <xdr:rowOff>60960</xdr:rowOff>
                  </from>
                  <to>
                    <xdr:col>9</xdr:col>
                    <xdr:colOff>160020</xdr:colOff>
                    <xdr:row>433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188" name="Check Box 645">
              <controlPr defaultSize="0" autoFill="0" autoLine="0" autoPict="0">
                <anchor moveWithCells="1">
                  <from>
                    <xdr:col>2</xdr:col>
                    <xdr:colOff>304800</xdr:colOff>
                    <xdr:row>433</xdr:row>
                    <xdr:rowOff>38100</xdr:rowOff>
                  </from>
                  <to>
                    <xdr:col>9</xdr:col>
                    <xdr:colOff>160020</xdr:colOff>
                    <xdr:row>434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89" name="Check Box 763">
              <controlPr defaultSize="0" autoFill="0" autoLine="0" autoPict="0">
                <anchor moveWithCells="1">
                  <from>
                    <xdr:col>2</xdr:col>
                    <xdr:colOff>304800</xdr:colOff>
                    <xdr:row>231</xdr:row>
                    <xdr:rowOff>0</xdr:rowOff>
                  </from>
                  <to>
                    <xdr:col>11</xdr:col>
                    <xdr:colOff>373380</xdr:colOff>
                    <xdr:row>233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190" name="Option Button 772">
              <controlPr defaultSize="0" autoFill="0" autoLine="0" autoPict="0">
                <anchor moveWithCells="1">
                  <from>
                    <xdr:col>3</xdr:col>
                    <xdr:colOff>114300</xdr:colOff>
                    <xdr:row>109</xdr:row>
                    <xdr:rowOff>83820</xdr:rowOff>
                  </from>
                  <to>
                    <xdr:col>5</xdr:col>
                    <xdr:colOff>487680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191" name="Option Button 773">
              <controlPr defaultSize="0" autoFill="0" autoLine="0" autoPict="0">
                <anchor moveWithCells="1">
                  <from>
                    <xdr:col>3</xdr:col>
                    <xdr:colOff>114300</xdr:colOff>
                    <xdr:row>110</xdr:row>
                    <xdr:rowOff>68580</xdr:rowOff>
                  </from>
                  <to>
                    <xdr:col>5</xdr:col>
                    <xdr:colOff>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92" name="Group Box 774">
              <controlPr defaultSize="0" autoFill="0" autoPict="0">
                <anchor moveWithCells="1">
                  <from>
                    <xdr:col>3</xdr:col>
                    <xdr:colOff>7620</xdr:colOff>
                    <xdr:row>109</xdr:row>
                    <xdr:rowOff>60960</xdr:rowOff>
                  </from>
                  <to>
                    <xdr:col>11</xdr:col>
                    <xdr:colOff>495300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193" name="Group Box 775">
              <controlPr defaultSize="0" autoFill="0" autoPict="0">
                <anchor moveWithCells="1">
                  <from>
                    <xdr:col>3</xdr:col>
                    <xdr:colOff>0</xdr:colOff>
                    <xdr:row>138</xdr:row>
                    <xdr:rowOff>76200</xdr:rowOff>
                  </from>
                  <to>
                    <xdr:col>11</xdr:col>
                    <xdr:colOff>487680</xdr:colOff>
                    <xdr:row>140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194" name="Option Button 776">
              <controlPr defaultSize="0" autoFill="0" autoLine="0" autoPict="0">
                <anchor moveWithCells="1">
                  <from>
                    <xdr:col>3</xdr:col>
                    <xdr:colOff>114300</xdr:colOff>
                    <xdr:row>138</xdr:row>
                    <xdr:rowOff>114300</xdr:rowOff>
                  </from>
                  <to>
                    <xdr:col>11</xdr:col>
                    <xdr:colOff>464820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95" name="Option Button 777">
              <controlPr defaultSize="0" autoFill="0" autoLine="0" autoPict="0">
                <anchor moveWithCells="1">
                  <from>
                    <xdr:col>3</xdr:col>
                    <xdr:colOff>114300</xdr:colOff>
                    <xdr:row>139</xdr:row>
                    <xdr:rowOff>99060</xdr:rowOff>
                  </from>
                  <to>
                    <xdr:col>11</xdr:col>
                    <xdr:colOff>259080</xdr:colOff>
                    <xdr:row>140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96" name="Group Box 778">
              <controlPr defaultSize="0" autoFill="0" autoPict="0">
                <anchor moveWithCells="1">
                  <from>
                    <xdr:col>3</xdr:col>
                    <xdr:colOff>0</xdr:colOff>
                    <xdr:row>143</xdr:row>
                    <xdr:rowOff>68580</xdr:rowOff>
                  </from>
                  <to>
                    <xdr:col>11</xdr:col>
                    <xdr:colOff>487680</xdr:colOff>
                    <xdr:row>145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97" name="Option Button 779">
              <controlPr defaultSize="0" autoFill="0" autoLine="0" autoPict="0">
                <anchor moveWithCells="1">
                  <from>
                    <xdr:col>3</xdr:col>
                    <xdr:colOff>114300</xdr:colOff>
                    <xdr:row>143</xdr:row>
                    <xdr:rowOff>106680</xdr:rowOff>
                  </from>
                  <to>
                    <xdr:col>11</xdr:col>
                    <xdr:colOff>441960</xdr:colOff>
                    <xdr:row>144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98" name="Option Button 780">
              <controlPr defaultSize="0" autoFill="0" autoLine="0" autoPict="0">
                <anchor moveWithCells="1">
                  <from>
                    <xdr:col>3</xdr:col>
                    <xdr:colOff>114300</xdr:colOff>
                    <xdr:row>144</xdr:row>
                    <xdr:rowOff>83820</xdr:rowOff>
                  </from>
                  <to>
                    <xdr:col>11</xdr:col>
                    <xdr:colOff>342900</xdr:colOff>
                    <xdr:row>145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99" name="Group Box 781">
              <controlPr defaultSize="0" autoFill="0" autoPict="0">
                <anchor moveWithCells="1">
                  <from>
                    <xdr:col>3</xdr:col>
                    <xdr:colOff>0</xdr:colOff>
                    <xdr:row>148</xdr:row>
                    <xdr:rowOff>76200</xdr:rowOff>
                  </from>
                  <to>
                    <xdr:col>11</xdr:col>
                    <xdr:colOff>487680</xdr:colOff>
                    <xdr:row>150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00" name="Option Button 782">
              <controlPr defaultSize="0" autoFill="0" autoLine="0" autoPict="0">
                <anchor moveWithCells="1">
                  <from>
                    <xdr:col>3</xdr:col>
                    <xdr:colOff>114300</xdr:colOff>
                    <xdr:row>148</xdr:row>
                    <xdr:rowOff>114300</xdr:rowOff>
                  </from>
                  <to>
                    <xdr:col>11</xdr:col>
                    <xdr:colOff>487680</xdr:colOff>
                    <xdr:row>149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01" name="Option Button 783">
              <controlPr defaultSize="0" autoFill="0" autoLine="0" autoPict="0">
                <anchor moveWithCells="1">
                  <from>
                    <xdr:col>3</xdr:col>
                    <xdr:colOff>114300</xdr:colOff>
                    <xdr:row>149</xdr:row>
                    <xdr:rowOff>99060</xdr:rowOff>
                  </from>
                  <to>
                    <xdr:col>11</xdr:col>
                    <xdr:colOff>457200</xdr:colOff>
                    <xdr:row>150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02" name="Group Box 784">
              <controlPr defaultSize="0" autoFill="0" autoPict="0">
                <anchor moveWithCells="1">
                  <from>
                    <xdr:col>3</xdr:col>
                    <xdr:colOff>0</xdr:colOff>
                    <xdr:row>113</xdr:row>
                    <xdr:rowOff>83820</xdr:rowOff>
                  </from>
                  <to>
                    <xdr:col>11</xdr:col>
                    <xdr:colOff>487680</xdr:colOff>
                    <xdr:row>115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03" name="Option Button 785">
              <controlPr defaultSize="0" autoFill="0" autoLine="0" autoPict="0">
                <anchor moveWithCells="1">
                  <from>
                    <xdr:col>3</xdr:col>
                    <xdr:colOff>114300</xdr:colOff>
                    <xdr:row>113</xdr:row>
                    <xdr:rowOff>121920</xdr:rowOff>
                  </from>
                  <to>
                    <xdr:col>11</xdr:col>
                    <xdr:colOff>441960</xdr:colOff>
                    <xdr:row>114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204" name="Option Button 786">
              <controlPr defaultSize="0" autoFill="0" autoLine="0" autoPict="0">
                <anchor moveWithCells="1">
                  <from>
                    <xdr:col>3</xdr:col>
                    <xdr:colOff>114300</xdr:colOff>
                    <xdr:row>114</xdr:row>
                    <xdr:rowOff>106680</xdr:rowOff>
                  </from>
                  <to>
                    <xdr:col>11</xdr:col>
                    <xdr:colOff>457200</xdr:colOff>
                    <xdr:row>115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05" name="Group Box 787">
              <controlPr defaultSize="0" autoFill="0" autoPict="0">
                <anchor moveWithCells="1">
                  <from>
                    <xdr:col>3</xdr:col>
                    <xdr:colOff>0</xdr:colOff>
                    <xdr:row>118</xdr:row>
                    <xdr:rowOff>45720</xdr:rowOff>
                  </from>
                  <to>
                    <xdr:col>11</xdr:col>
                    <xdr:colOff>487680</xdr:colOff>
                    <xdr:row>120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206" name="Option Button 788">
              <controlPr defaultSize="0" autoFill="0" autoLine="0" autoPict="0">
                <anchor moveWithCells="1">
                  <from>
                    <xdr:col>3</xdr:col>
                    <xdr:colOff>114300</xdr:colOff>
                    <xdr:row>118</xdr:row>
                    <xdr:rowOff>83820</xdr:rowOff>
                  </from>
                  <to>
                    <xdr:col>11</xdr:col>
                    <xdr:colOff>426720</xdr:colOff>
                    <xdr:row>119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07" name="Option Button 789">
              <controlPr defaultSize="0" autoFill="0" autoLine="0" autoPict="0">
                <anchor moveWithCells="1">
                  <from>
                    <xdr:col>3</xdr:col>
                    <xdr:colOff>114300</xdr:colOff>
                    <xdr:row>119</xdr:row>
                    <xdr:rowOff>68580</xdr:rowOff>
                  </from>
                  <to>
                    <xdr:col>11</xdr:col>
                    <xdr:colOff>480060</xdr:colOff>
                    <xdr:row>120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208" name="Group Box 790">
              <controlPr defaultSize="0" autoFill="0" autoPict="0">
                <anchor moveWithCells="1">
                  <from>
                    <xdr:col>3</xdr:col>
                    <xdr:colOff>0</xdr:colOff>
                    <xdr:row>123</xdr:row>
                    <xdr:rowOff>106680</xdr:rowOff>
                  </from>
                  <to>
                    <xdr:col>11</xdr:col>
                    <xdr:colOff>487680</xdr:colOff>
                    <xdr:row>125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09" name="Option Button 791">
              <controlPr defaultSize="0" autoFill="0" autoLine="0" autoPict="0">
                <anchor moveWithCells="1">
                  <from>
                    <xdr:col>3</xdr:col>
                    <xdr:colOff>114300</xdr:colOff>
                    <xdr:row>123</xdr:row>
                    <xdr:rowOff>144780</xdr:rowOff>
                  </from>
                  <to>
                    <xdr:col>11</xdr:col>
                    <xdr:colOff>388620</xdr:colOff>
                    <xdr:row>124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210" name="Option Button 792">
              <controlPr defaultSize="0" autoFill="0" autoLine="0" autoPict="0">
                <anchor moveWithCells="1">
                  <from>
                    <xdr:col>3</xdr:col>
                    <xdr:colOff>114300</xdr:colOff>
                    <xdr:row>124</xdr:row>
                    <xdr:rowOff>121920</xdr:rowOff>
                  </from>
                  <to>
                    <xdr:col>11</xdr:col>
                    <xdr:colOff>419100</xdr:colOff>
                    <xdr:row>125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211" name="Option Button 793">
              <controlPr defaultSize="0" autoFill="0" autoLine="0" autoPict="0">
                <anchor moveWithCells="1">
                  <from>
                    <xdr:col>3</xdr:col>
                    <xdr:colOff>114300</xdr:colOff>
                    <xdr:row>133</xdr:row>
                    <xdr:rowOff>99060</xdr:rowOff>
                  </from>
                  <to>
                    <xdr:col>5</xdr:col>
                    <xdr:colOff>495300</xdr:colOff>
                    <xdr:row>134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212" name="Option Button 794">
              <controlPr defaultSize="0" autoFill="0" autoLine="0" autoPict="0">
                <anchor moveWithCells="1">
                  <from>
                    <xdr:col>3</xdr:col>
                    <xdr:colOff>114300</xdr:colOff>
                    <xdr:row>134</xdr:row>
                    <xdr:rowOff>76200</xdr:rowOff>
                  </from>
                  <to>
                    <xdr:col>5</xdr:col>
                    <xdr:colOff>7620</xdr:colOff>
                    <xdr:row>135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213" name="Group Box 795">
              <controlPr defaultSize="0" autoFill="0" autoPict="0">
                <anchor moveWithCells="1">
                  <from>
                    <xdr:col>3</xdr:col>
                    <xdr:colOff>7620</xdr:colOff>
                    <xdr:row>133</xdr:row>
                    <xdr:rowOff>68580</xdr:rowOff>
                  </from>
                  <to>
                    <xdr:col>11</xdr:col>
                    <xdr:colOff>495300</xdr:colOff>
                    <xdr:row>135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214" name="Option Button 796">
              <controlPr defaultSize="0" autoFill="0" autoLine="0" autoPict="0">
                <anchor moveWithCells="1">
                  <from>
                    <xdr:col>3</xdr:col>
                    <xdr:colOff>114300</xdr:colOff>
                    <xdr:row>174</xdr:row>
                    <xdr:rowOff>22860</xdr:rowOff>
                  </from>
                  <to>
                    <xdr:col>5</xdr:col>
                    <xdr:colOff>487680</xdr:colOff>
                    <xdr:row>174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215" name="Option Button 797">
              <controlPr defaultSize="0" autoFill="0" autoLine="0" autoPict="0">
                <anchor moveWithCells="1">
                  <from>
                    <xdr:col>3</xdr:col>
                    <xdr:colOff>114300</xdr:colOff>
                    <xdr:row>175</xdr:row>
                    <xdr:rowOff>0</xdr:rowOff>
                  </from>
                  <to>
                    <xdr:col>5</xdr:col>
                    <xdr:colOff>0</xdr:colOff>
                    <xdr:row>175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16" name="Group Box 798">
              <controlPr defaultSize="0" autoFill="0" autoPict="0">
                <anchor moveWithCells="1">
                  <from>
                    <xdr:col>3</xdr:col>
                    <xdr:colOff>7620</xdr:colOff>
                    <xdr:row>173</xdr:row>
                    <xdr:rowOff>160020</xdr:rowOff>
                  </from>
                  <to>
                    <xdr:col>11</xdr:col>
                    <xdr:colOff>495300</xdr:colOff>
                    <xdr:row>175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17" name="Option Button 799">
              <controlPr defaultSize="0" autoFill="0" autoLine="0" autoPict="0">
                <anchor moveWithCells="1">
                  <from>
                    <xdr:col>3</xdr:col>
                    <xdr:colOff>114300</xdr:colOff>
                    <xdr:row>177</xdr:row>
                    <xdr:rowOff>144780</xdr:rowOff>
                  </from>
                  <to>
                    <xdr:col>11</xdr:col>
                    <xdr:colOff>342900</xdr:colOff>
                    <xdr:row>178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18" name="Option Button 800">
              <controlPr defaultSize="0" autoFill="0" autoLine="0" autoPict="0">
                <anchor moveWithCells="1">
                  <from>
                    <xdr:col>3</xdr:col>
                    <xdr:colOff>114300</xdr:colOff>
                    <xdr:row>178</xdr:row>
                    <xdr:rowOff>121920</xdr:rowOff>
                  </from>
                  <to>
                    <xdr:col>11</xdr:col>
                    <xdr:colOff>106680</xdr:colOff>
                    <xdr:row>180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19" name="Group Box 801">
              <controlPr defaultSize="0" autoFill="0" autoPict="0">
                <anchor moveWithCells="1">
                  <from>
                    <xdr:col>3</xdr:col>
                    <xdr:colOff>7620</xdr:colOff>
                    <xdr:row>177</xdr:row>
                    <xdr:rowOff>114300</xdr:rowOff>
                  </from>
                  <to>
                    <xdr:col>11</xdr:col>
                    <xdr:colOff>495300</xdr:colOff>
                    <xdr:row>180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20" name="Option Button 802">
              <controlPr defaultSize="0" autoFill="0" autoLine="0" autoPict="0">
                <anchor moveWithCells="1">
                  <from>
                    <xdr:col>3</xdr:col>
                    <xdr:colOff>114300</xdr:colOff>
                    <xdr:row>192</xdr:row>
                    <xdr:rowOff>152400</xdr:rowOff>
                  </from>
                  <to>
                    <xdr:col>11</xdr:col>
                    <xdr:colOff>266700</xdr:colOff>
                    <xdr:row>195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21" name="Option Button 803">
              <controlPr defaultSize="0" autoFill="0" autoLine="0" autoPict="0">
                <anchor moveWithCells="1">
                  <from>
                    <xdr:col>3</xdr:col>
                    <xdr:colOff>114300</xdr:colOff>
                    <xdr:row>195</xdr:row>
                    <xdr:rowOff>83820</xdr:rowOff>
                  </from>
                  <to>
                    <xdr:col>11</xdr:col>
                    <xdr:colOff>464820</xdr:colOff>
                    <xdr:row>198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22" name="Group Box 804">
              <controlPr defaultSize="0" autoFill="0" autoPict="0">
                <anchor moveWithCells="1">
                  <from>
                    <xdr:col>3</xdr:col>
                    <xdr:colOff>7620</xdr:colOff>
                    <xdr:row>192</xdr:row>
                    <xdr:rowOff>121920</xdr:rowOff>
                  </from>
                  <to>
                    <xdr:col>11</xdr:col>
                    <xdr:colOff>533400</xdr:colOff>
                    <xdr:row>198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23" name="Option Button 805">
              <controlPr defaultSize="0" autoFill="0" autoLine="0" autoPict="0">
                <anchor moveWithCells="1">
                  <from>
                    <xdr:col>3</xdr:col>
                    <xdr:colOff>114300</xdr:colOff>
                    <xdr:row>206</xdr:row>
                    <xdr:rowOff>160020</xdr:rowOff>
                  </from>
                  <to>
                    <xdr:col>5</xdr:col>
                    <xdr:colOff>487680</xdr:colOff>
                    <xdr:row>207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24" name="Option Button 806">
              <controlPr defaultSize="0" autoFill="0" autoLine="0" autoPict="0">
                <anchor moveWithCells="1">
                  <from>
                    <xdr:col>3</xdr:col>
                    <xdr:colOff>114300</xdr:colOff>
                    <xdr:row>207</xdr:row>
                    <xdr:rowOff>144780</xdr:rowOff>
                  </from>
                  <to>
                    <xdr:col>5</xdr:col>
                    <xdr:colOff>0</xdr:colOff>
                    <xdr:row>208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25" name="Group Box 807">
              <controlPr defaultSize="0" autoFill="0" autoPict="0">
                <anchor moveWithCells="1">
                  <from>
                    <xdr:col>3</xdr:col>
                    <xdr:colOff>7620</xdr:colOff>
                    <xdr:row>206</xdr:row>
                    <xdr:rowOff>137160</xdr:rowOff>
                  </from>
                  <to>
                    <xdr:col>11</xdr:col>
                    <xdr:colOff>495300</xdr:colOff>
                    <xdr:row>208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26" name="Option Button 808">
              <controlPr defaultSize="0" autoFill="0" autoLine="0" autoPict="0">
                <anchor moveWithCells="1">
                  <from>
                    <xdr:col>3</xdr:col>
                    <xdr:colOff>114300</xdr:colOff>
                    <xdr:row>289</xdr:row>
                    <xdr:rowOff>99060</xdr:rowOff>
                  </from>
                  <to>
                    <xdr:col>5</xdr:col>
                    <xdr:colOff>487680</xdr:colOff>
                    <xdr:row>290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27" name="Option Button 809">
              <controlPr defaultSize="0" autoFill="0" autoLine="0" autoPict="0">
                <anchor moveWithCells="1">
                  <from>
                    <xdr:col>3</xdr:col>
                    <xdr:colOff>114300</xdr:colOff>
                    <xdr:row>290</xdr:row>
                    <xdr:rowOff>76200</xdr:rowOff>
                  </from>
                  <to>
                    <xdr:col>5</xdr:col>
                    <xdr:colOff>0</xdr:colOff>
                    <xdr:row>291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28" name="Group Box 810">
              <controlPr defaultSize="0" autoFill="0" autoPict="0">
                <anchor moveWithCells="1">
                  <from>
                    <xdr:col>3</xdr:col>
                    <xdr:colOff>7620</xdr:colOff>
                    <xdr:row>289</xdr:row>
                    <xdr:rowOff>68580</xdr:rowOff>
                  </from>
                  <to>
                    <xdr:col>11</xdr:col>
                    <xdr:colOff>480060</xdr:colOff>
                    <xdr:row>291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229" name="Option Button 811">
              <controlPr defaultSize="0" autoFill="0" autoLine="0" autoPict="0">
                <anchor moveWithCells="1">
                  <from>
                    <xdr:col>3</xdr:col>
                    <xdr:colOff>114300</xdr:colOff>
                    <xdr:row>294</xdr:row>
                    <xdr:rowOff>106680</xdr:rowOff>
                  </from>
                  <to>
                    <xdr:col>5</xdr:col>
                    <xdr:colOff>487680</xdr:colOff>
                    <xdr:row>295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30" name="Option Button 812">
              <controlPr defaultSize="0" autoFill="0" autoLine="0" autoPict="0">
                <anchor moveWithCells="1">
                  <from>
                    <xdr:col>3</xdr:col>
                    <xdr:colOff>114300</xdr:colOff>
                    <xdr:row>295</xdr:row>
                    <xdr:rowOff>76200</xdr:rowOff>
                  </from>
                  <to>
                    <xdr:col>5</xdr:col>
                    <xdr:colOff>0</xdr:colOff>
                    <xdr:row>296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31" name="Group Box 813">
              <controlPr defaultSize="0" autoFill="0" autoPict="0">
                <anchor moveWithCells="1">
                  <from>
                    <xdr:col>3</xdr:col>
                    <xdr:colOff>7620</xdr:colOff>
                    <xdr:row>294</xdr:row>
                    <xdr:rowOff>68580</xdr:rowOff>
                  </from>
                  <to>
                    <xdr:col>11</xdr:col>
                    <xdr:colOff>480060</xdr:colOff>
                    <xdr:row>296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32" name="Option Button 814">
              <controlPr defaultSize="0" autoFill="0" autoLine="0" autoPict="0">
                <anchor moveWithCells="1">
                  <from>
                    <xdr:col>3</xdr:col>
                    <xdr:colOff>114300</xdr:colOff>
                    <xdr:row>218</xdr:row>
                    <xdr:rowOff>106680</xdr:rowOff>
                  </from>
                  <to>
                    <xdr:col>5</xdr:col>
                    <xdr:colOff>487680</xdr:colOff>
                    <xdr:row>219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33" name="Option Button 815">
              <controlPr defaultSize="0" autoFill="0" autoLine="0" autoPict="0">
                <anchor moveWithCells="1">
                  <from>
                    <xdr:col>3</xdr:col>
                    <xdr:colOff>114300</xdr:colOff>
                    <xdr:row>219</xdr:row>
                    <xdr:rowOff>83820</xdr:rowOff>
                  </from>
                  <to>
                    <xdr:col>5</xdr:col>
                    <xdr:colOff>0</xdr:colOff>
                    <xdr:row>220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34" name="Group Box 816">
              <controlPr defaultSize="0" autoFill="0" autoPict="0">
                <anchor moveWithCells="1">
                  <from>
                    <xdr:col>3</xdr:col>
                    <xdr:colOff>7620</xdr:colOff>
                    <xdr:row>218</xdr:row>
                    <xdr:rowOff>76200</xdr:rowOff>
                  </from>
                  <to>
                    <xdr:col>11</xdr:col>
                    <xdr:colOff>480060</xdr:colOff>
                    <xdr:row>220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35" name="Option Button 817">
              <controlPr defaultSize="0" autoFill="0" autoLine="0" autoPict="0">
                <anchor moveWithCells="1">
                  <from>
                    <xdr:col>3</xdr:col>
                    <xdr:colOff>114300</xdr:colOff>
                    <xdr:row>306</xdr:row>
                    <xdr:rowOff>83820</xdr:rowOff>
                  </from>
                  <to>
                    <xdr:col>5</xdr:col>
                    <xdr:colOff>487680</xdr:colOff>
                    <xdr:row>307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36" name="Option Button 818">
              <controlPr defaultSize="0" autoFill="0" autoLine="0" autoPict="0">
                <anchor moveWithCells="1">
                  <from>
                    <xdr:col>3</xdr:col>
                    <xdr:colOff>114300</xdr:colOff>
                    <xdr:row>307</xdr:row>
                    <xdr:rowOff>68580</xdr:rowOff>
                  </from>
                  <to>
                    <xdr:col>5</xdr:col>
                    <xdr:colOff>0</xdr:colOff>
                    <xdr:row>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37" name="Group Box 819">
              <controlPr defaultSize="0" autoFill="0" autoPict="0">
                <anchor moveWithCells="1">
                  <from>
                    <xdr:col>3</xdr:col>
                    <xdr:colOff>7620</xdr:colOff>
                    <xdr:row>306</xdr:row>
                    <xdr:rowOff>60960</xdr:rowOff>
                  </from>
                  <to>
                    <xdr:col>11</xdr:col>
                    <xdr:colOff>480060</xdr:colOff>
                    <xdr:row>308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38" name="Option Button 820">
              <controlPr defaultSize="0" autoFill="0" autoLine="0" autoPict="0">
                <anchor moveWithCells="1">
                  <from>
                    <xdr:col>3</xdr:col>
                    <xdr:colOff>114300</xdr:colOff>
                    <xdr:row>311</xdr:row>
                    <xdr:rowOff>106680</xdr:rowOff>
                  </from>
                  <to>
                    <xdr:col>5</xdr:col>
                    <xdr:colOff>487680</xdr:colOff>
                    <xdr:row>312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39" name="Option Button 821">
              <controlPr defaultSize="0" autoFill="0" autoLine="0" autoPict="0">
                <anchor moveWithCells="1">
                  <from>
                    <xdr:col>3</xdr:col>
                    <xdr:colOff>114300</xdr:colOff>
                    <xdr:row>312</xdr:row>
                    <xdr:rowOff>83820</xdr:rowOff>
                  </from>
                  <to>
                    <xdr:col>5</xdr:col>
                    <xdr:colOff>556260</xdr:colOff>
                    <xdr:row>313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40" name="Group Box 822">
              <controlPr defaultSize="0" autoFill="0" autoPict="0">
                <anchor moveWithCells="1">
                  <from>
                    <xdr:col>3</xdr:col>
                    <xdr:colOff>7620</xdr:colOff>
                    <xdr:row>311</xdr:row>
                    <xdr:rowOff>76200</xdr:rowOff>
                  </from>
                  <to>
                    <xdr:col>11</xdr:col>
                    <xdr:colOff>480060</xdr:colOff>
                    <xdr:row>315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41" name="Option Button 823">
              <controlPr defaultSize="0" autoFill="0" autoLine="0" autoPict="0">
                <anchor moveWithCells="1">
                  <from>
                    <xdr:col>3</xdr:col>
                    <xdr:colOff>114300</xdr:colOff>
                    <xdr:row>313</xdr:row>
                    <xdr:rowOff>68580</xdr:rowOff>
                  </from>
                  <to>
                    <xdr:col>5</xdr:col>
                    <xdr:colOff>556260</xdr:colOff>
                    <xdr:row>314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42" name="Option Button 824">
              <controlPr defaultSize="0" autoFill="0" autoLine="0" autoPict="0">
                <anchor moveWithCells="1">
                  <from>
                    <xdr:col>3</xdr:col>
                    <xdr:colOff>114300</xdr:colOff>
                    <xdr:row>314</xdr:row>
                    <xdr:rowOff>45720</xdr:rowOff>
                  </from>
                  <to>
                    <xdr:col>9</xdr:col>
                    <xdr:colOff>83820</xdr:colOff>
                    <xdr:row>315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43" name="Option Button 826">
              <controlPr defaultSize="0" autoFill="0" autoLine="0" autoPict="0">
                <anchor moveWithCells="1">
                  <from>
                    <xdr:col>3</xdr:col>
                    <xdr:colOff>114300</xdr:colOff>
                    <xdr:row>347</xdr:row>
                    <xdr:rowOff>83820</xdr:rowOff>
                  </from>
                  <to>
                    <xdr:col>5</xdr:col>
                    <xdr:colOff>487680</xdr:colOff>
                    <xdr:row>348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44" name="Option Button 827">
              <controlPr defaultSize="0" autoFill="0" autoLine="0" autoPict="0">
                <anchor moveWithCells="1">
                  <from>
                    <xdr:col>3</xdr:col>
                    <xdr:colOff>114300</xdr:colOff>
                    <xdr:row>348</xdr:row>
                    <xdr:rowOff>68580</xdr:rowOff>
                  </from>
                  <to>
                    <xdr:col>5</xdr:col>
                    <xdr:colOff>0</xdr:colOff>
                    <xdr:row>349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45" name="Group Box 828">
              <controlPr defaultSize="0" autoFill="0" autoPict="0">
                <anchor moveWithCells="1">
                  <from>
                    <xdr:col>3</xdr:col>
                    <xdr:colOff>7620</xdr:colOff>
                    <xdr:row>347</xdr:row>
                    <xdr:rowOff>60960</xdr:rowOff>
                  </from>
                  <to>
                    <xdr:col>11</xdr:col>
                    <xdr:colOff>495300</xdr:colOff>
                    <xdr:row>349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46" name="Option Button 829">
              <controlPr defaultSize="0" autoFill="0" autoLine="0" autoPict="0">
                <anchor moveWithCells="1">
                  <from>
                    <xdr:col>3</xdr:col>
                    <xdr:colOff>114300</xdr:colOff>
                    <xdr:row>390</xdr:row>
                    <xdr:rowOff>114300</xdr:rowOff>
                  </from>
                  <to>
                    <xdr:col>11</xdr:col>
                    <xdr:colOff>457200</xdr:colOff>
                    <xdr:row>391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47" name="Option Button 830">
              <controlPr defaultSize="0" autoFill="0" autoLine="0" autoPict="0">
                <anchor moveWithCells="1">
                  <from>
                    <xdr:col>3</xdr:col>
                    <xdr:colOff>114300</xdr:colOff>
                    <xdr:row>391</xdr:row>
                    <xdr:rowOff>99060</xdr:rowOff>
                  </from>
                  <to>
                    <xdr:col>11</xdr:col>
                    <xdr:colOff>304800</xdr:colOff>
                    <xdr:row>393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48" name="Group Box 831">
              <controlPr defaultSize="0" autoFill="0" autoPict="0">
                <anchor moveWithCells="1">
                  <from>
                    <xdr:col>3</xdr:col>
                    <xdr:colOff>7620</xdr:colOff>
                    <xdr:row>390</xdr:row>
                    <xdr:rowOff>83820</xdr:rowOff>
                  </from>
                  <to>
                    <xdr:col>11</xdr:col>
                    <xdr:colOff>480060</xdr:colOff>
                    <xdr:row>393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49" name="Group Box 834">
              <controlPr defaultSize="0" autoFill="0" autoPict="0">
                <anchor moveWithCells="1">
                  <from>
                    <xdr:col>3</xdr:col>
                    <xdr:colOff>7620</xdr:colOff>
                    <xdr:row>396</xdr:row>
                    <xdr:rowOff>106680</xdr:rowOff>
                  </from>
                  <to>
                    <xdr:col>11</xdr:col>
                    <xdr:colOff>495300</xdr:colOff>
                    <xdr:row>401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50" name="Option Button 835">
              <controlPr defaultSize="0" autoFill="0" autoLine="0" autoPict="0">
                <anchor moveWithCells="1">
                  <from>
                    <xdr:col>3</xdr:col>
                    <xdr:colOff>114300</xdr:colOff>
                    <xdr:row>396</xdr:row>
                    <xdr:rowOff>144780</xdr:rowOff>
                  </from>
                  <to>
                    <xdr:col>6</xdr:col>
                    <xdr:colOff>487680</xdr:colOff>
                    <xdr:row>397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51" name="Option Button 836">
              <controlPr defaultSize="0" autoFill="0" autoLine="0" autoPict="0">
                <anchor moveWithCells="1">
                  <from>
                    <xdr:col>3</xdr:col>
                    <xdr:colOff>114300</xdr:colOff>
                    <xdr:row>397</xdr:row>
                    <xdr:rowOff>121920</xdr:rowOff>
                  </from>
                  <to>
                    <xdr:col>6</xdr:col>
                    <xdr:colOff>487680</xdr:colOff>
                    <xdr:row>398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52" name="Option Button 837">
              <controlPr defaultSize="0" autoFill="0" autoLine="0" autoPict="0">
                <anchor moveWithCells="1">
                  <from>
                    <xdr:col>3</xdr:col>
                    <xdr:colOff>114300</xdr:colOff>
                    <xdr:row>398</xdr:row>
                    <xdr:rowOff>106680</xdr:rowOff>
                  </from>
                  <to>
                    <xdr:col>6</xdr:col>
                    <xdr:colOff>487680</xdr:colOff>
                    <xdr:row>399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53" name="Option Button 838">
              <controlPr defaultSize="0" autoFill="0" autoLine="0" autoPict="0">
                <anchor moveWithCells="1">
                  <from>
                    <xdr:col>3</xdr:col>
                    <xdr:colOff>114300</xdr:colOff>
                    <xdr:row>399</xdr:row>
                    <xdr:rowOff>83820</xdr:rowOff>
                  </from>
                  <to>
                    <xdr:col>10</xdr:col>
                    <xdr:colOff>342900</xdr:colOff>
                    <xdr:row>400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54" name="Option Button 841">
              <controlPr defaultSize="0" autoFill="0" autoLine="0" autoPict="0">
                <anchor moveWithCells="1">
                  <from>
                    <xdr:col>3</xdr:col>
                    <xdr:colOff>114300</xdr:colOff>
                    <xdr:row>400</xdr:row>
                    <xdr:rowOff>68580</xdr:rowOff>
                  </from>
                  <to>
                    <xdr:col>10</xdr:col>
                    <xdr:colOff>342900</xdr:colOff>
                    <xdr:row>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55" name="Group Box 842">
              <controlPr defaultSize="0" autoFill="0" autoPict="0">
                <anchor moveWithCells="1">
                  <from>
                    <xdr:col>3</xdr:col>
                    <xdr:colOff>7620</xdr:colOff>
                    <xdr:row>405</xdr:row>
                    <xdr:rowOff>68580</xdr:rowOff>
                  </from>
                  <to>
                    <xdr:col>11</xdr:col>
                    <xdr:colOff>495300</xdr:colOff>
                    <xdr:row>407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56" name="Option Button 843">
              <controlPr defaultSize="0" autoFill="0" autoLine="0" autoPict="0">
                <anchor moveWithCells="1">
                  <from>
                    <xdr:col>3</xdr:col>
                    <xdr:colOff>114300</xdr:colOff>
                    <xdr:row>405</xdr:row>
                    <xdr:rowOff>99060</xdr:rowOff>
                  </from>
                  <to>
                    <xdr:col>6</xdr:col>
                    <xdr:colOff>487680</xdr:colOff>
                    <xdr:row>406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57" name="Option Button 844">
              <controlPr defaultSize="0" autoFill="0" autoLine="0" autoPict="0">
                <anchor moveWithCells="1">
                  <from>
                    <xdr:col>3</xdr:col>
                    <xdr:colOff>114300</xdr:colOff>
                    <xdr:row>406</xdr:row>
                    <xdr:rowOff>83820</xdr:rowOff>
                  </from>
                  <to>
                    <xdr:col>6</xdr:col>
                    <xdr:colOff>487680</xdr:colOff>
                    <xdr:row>407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258" name="Group Box 845">
              <controlPr defaultSize="0" autoFill="0" autoPict="0">
                <anchor moveWithCells="1">
                  <from>
                    <xdr:col>3</xdr:col>
                    <xdr:colOff>7620</xdr:colOff>
                    <xdr:row>417</xdr:row>
                    <xdr:rowOff>83820</xdr:rowOff>
                  </from>
                  <to>
                    <xdr:col>11</xdr:col>
                    <xdr:colOff>495300</xdr:colOff>
                    <xdr:row>419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259" name="Option Button 846">
              <controlPr defaultSize="0" autoFill="0" autoLine="0" autoPict="0">
                <anchor moveWithCells="1">
                  <from>
                    <xdr:col>3</xdr:col>
                    <xdr:colOff>114300</xdr:colOff>
                    <xdr:row>417</xdr:row>
                    <xdr:rowOff>121920</xdr:rowOff>
                  </from>
                  <to>
                    <xdr:col>6</xdr:col>
                    <xdr:colOff>487680</xdr:colOff>
                    <xdr:row>418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260" name="Option Button 847">
              <controlPr defaultSize="0" autoFill="0" autoLine="0" autoPict="0">
                <anchor moveWithCells="1">
                  <from>
                    <xdr:col>3</xdr:col>
                    <xdr:colOff>114300</xdr:colOff>
                    <xdr:row>418</xdr:row>
                    <xdr:rowOff>106680</xdr:rowOff>
                  </from>
                  <to>
                    <xdr:col>6</xdr:col>
                    <xdr:colOff>487680</xdr:colOff>
                    <xdr:row>419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261" name="Group Box 848">
              <controlPr defaultSize="0" autoFill="0" autoPict="0">
                <anchor moveWithCells="1">
                  <from>
                    <xdr:col>3</xdr:col>
                    <xdr:colOff>7620</xdr:colOff>
                    <xdr:row>457</xdr:row>
                    <xdr:rowOff>68580</xdr:rowOff>
                  </from>
                  <to>
                    <xdr:col>11</xdr:col>
                    <xdr:colOff>495300</xdr:colOff>
                    <xdr:row>459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262" name="Option Button 849">
              <controlPr defaultSize="0" autoFill="0" autoLine="0" autoPict="0">
                <anchor moveWithCells="1">
                  <from>
                    <xdr:col>3</xdr:col>
                    <xdr:colOff>114300</xdr:colOff>
                    <xdr:row>457</xdr:row>
                    <xdr:rowOff>99060</xdr:rowOff>
                  </from>
                  <to>
                    <xdr:col>6</xdr:col>
                    <xdr:colOff>487680</xdr:colOff>
                    <xdr:row>458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263" name="Option Button 850">
              <controlPr defaultSize="0" autoFill="0" autoLine="0" autoPict="0">
                <anchor moveWithCells="1">
                  <from>
                    <xdr:col>3</xdr:col>
                    <xdr:colOff>114300</xdr:colOff>
                    <xdr:row>458</xdr:row>
                    <xdr:rowOff>76200</xdr:rowOff>
                  </from>
                  <to>
                    <xdr:col>6</xdr:col>
                    <xdr:colOff>487680</xdr:colOff>
                    <xdr:row>459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264" name="Group Box 851">
              <controlPr defaultSize="0" autoFill="0" autoPict="0">
                <anchor moveWithCells="1">
                  <from>
                    <xdr:col>3</xdr:col>
                    <xdr:colOff>7620</xdr:colOff>
                    <xdr:row>467</xdr:row>
                    <xdr:rowOff>68580</xdr:rowOff>
                  </from>
                  <to>
                    <xdr:col>11</xdr:col>
                    <xdr:colOff>495300</xdr:colOff>
                    <xdr:row>469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265" name="Option Button 852">
              <controlPr defaultSize="0" autoFill="0" autoLine="0" autoPict="0">
                <anchor moveWithCells="1">
                  <from>
                    <xdr:col>3</xdr:col>
                    <xdr:colOff>114300</xdr:colOff>
                    <xdr:row>467</xdr:row>
                    <xdr:rowOff>99060</xdr:rowOff>
                  </from>
                  <to>
                    <xdr:col>6</xdr:col>
                    <xdr:colOff>487680</xdr:colOff>
                    <xdr:row>468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266" name="Option Button 853">
              <controlPr defaultSize="0" autoFill="0" autoLine="0" autoPict="0">
                <anchor moveWithCells="1">
                  <from>
                    <xdr:col>3</xdr:col>
                    <xdr:colOff>114300</xdr:colOff>
                    <xdr:row>468</xdr:row>
                    <xdr:rowOff>76200</xdr:rowOff>
                  </from>
                  <to>
                    <xdr:col>6</xdr:col>
                    <xdr:colOff>487680</xdr:colOff>
                    <xdr:row>469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267" name="Group Box 854">
              <controlPr defaultSize="0" autoFill="0" autoPict="0">
                <anchor moveWithCells="1">
                  <from>
                    <xdr:col>3</xdr:col>
                    <xdr:colOff>7620</xdr:colOff>
                    <xdr:row>485</xdr:row>
                    <xdr:rowOff>137160</xdr:rowOff>
                  </from>
                  <to>
                    <xdr:col>11</xdr:col>
                    <xdr:colOff>480060</xdr:colOff>
                    <xdr:row>488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268" name="Option Button 855">
              <controlPr defaultSize="0" autoFill="0" autoLine="0" autoPict="0">
                <anchor moveWithCells="1">
                  <from>
                    <xdr:col>3</xdr:col>
                    <xdr:colOff>114300</xdr:colOff>
                    <xdr:row>485</xdr:row>
                    <xdr:rowOff>175260</xdr:rowOff>
                  </from>
                  <to>
                    <xdr:col>7</xdr:col>
                    <xdr:colOff>60960</xdr:colOff>
                    <xdr:row>486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269" name="Option Button 856">
              <controlPr defaultSize="0" autoFill="0" autoLine="0" autoPict="0">
                <anchor moveWithCells="1">
                  <from>
                    <xdr:col>3</xdr:col>
                    <xdr:colOff>114300</xdr:colOff>
                    <xdr:row>486</xdr:row>
                    <xdr:rowOff>152400</xdr:rowOff>
                  </from>
                  <to>
                    <xdr:col>8</xdr:col>
                    <xdr:colOff>274320</xdr:colOff>
                    <xdr:row>487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270" name="Option Button 858">
              <controlPr defaultSize="0" autoFill="0" autoLine="0" autoPict="0">
                <anchor moveWithCells="1">
                  <from>
                    <xdr:col>3</xdr:col>
                    <xdr:colOff>114300</xdr:colOff>
                    <xdr:row>487</xdr:row>
                    <xdr:rowOff>137160</xdr:rowOff>
                  </from>
                  <to>
                    <xdr:col>8</xdr:col>
                    <xdr:colOff>274320</xdr:colOff>
                    <xdr:row>488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271" name="Group Box 859">
              <controlPr defaultSize="0" autoFill="0" autoPict="0">
                <anchor moveWithCells="1">
                  <from>
                    <xdr:col>3</xdr:col>
                    <xdr:colOff>7620</xdr:colOff>
                    <xdr:row>492</xdr:row>
                    <xdr:rowOff>83820</xdr:rowOff>
                  </from>
                  <to>
                    <xdr:col>11</xdr:col>
                    <xdr:colOff>495300</xdr:colOff>
                    <xdr:row>494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272" name="Option Button 860">
              <controlPr defaultSize="0" autoFill="0" autoLine="0" autoPict="0">
                <anchor moveWithCells="1">
                  <from>
                    <xdr:col>3</xdr:col>
                    <xdr:colOff>114300</xdr:colOff>
                    <xdr:row>492</xdr:row>
                    <xdr:rowOff>121920</xdr:rowOff>
                  </from>
                  <to>
                    <xdr:col>7</xdr:col>
                    <xdr:colOff>60960</xdr:colOff>
                    <xdr:row>493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273" name="Option Button 861">
              <controlPr defaultSize="0" autoFill="0" autoLine="0" autoPict="0">
                <anchor moveWithCells="1">
                  <from>
                    <xdr:col>3</xdr:col>
                    <xdr:colOff>114300</xdr:colOff>
                    <xdr:row>493</xdr:row>
                    <xdr:rowOff>106680</xdr:rowOff>
                  </from>
                  <to>
                    <xdr:col>8</xdr:col>
                    <xdr:colOff>274320</xdr:colOff>
                    <xdr:row>494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274" name="Group Box 862">
              <controlPr defaultSize="0" autoFill="0" autoPict="0">
                <anchor moveWithCells="1">
                  <from>
                    <xdr:col>3</xdr:col>
                    <xdr:colOff>7620</xdr:colOff>
                    <xdr:row>519</xdr:row>
                    <xdr:rowOff>121920</xdr:rowOff>
                  </from>
                  <to>
                    <xdr:col>11</xdr:col>
                    <xdr:colOff>495300</xdr:colOff>
                    <xdr:row>521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275" name="Option Button 863">
              <controlPr defaultSize="0" autoFill="0" autoLine="0" autoPict="0">
                <anchor moveWithCells="1">
                  <from>
                    <xdr:col>3</xdr:col>
                    <xdr:colOff>114300</xdr:colOff>
                    <xdr:row>519</xdr:row>
                    <xdr:rowOff>160020</xdr:rowOff>
                  </from>
                  <to>
                    <xdr:col>7</xdr:col>
                    <xdr:colOff>60960</xdr:colOff>
                    <xdr:row>520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276" name="Option Button 864">
              <controlPr defaultSize="0" autoFill="0" autoLine="0" autoPict="0">
                <anchor moveWithCells="1">
                  <from>
                    <xdr:col>3</xdr:col>
                    <xdr:colOff>114300</xdr:colOff>
                    <xdr:row>520</xdr:row>
                    <xdr:rowOff>144780</xdr:rowOff>
                  </from>
                  <to>
                    <xdr:col>8</xdr:col>
                    <xdr:colOff>274320</xdr:colOff>
                    <xdr:row>521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277" name="Group Box 865">
              <controlPr defaultSize="0" autoFill="0" autoPict="0">
                <anchor moveWithCells="1">
                  <from>
                    <xdr:col>3</xdr:col>
                    <xdr:colOff>7620</xdr:colOff>
                    <xdr:row>551</xdr:row>
                    <xdr:rowOff>121920</xdr:rowOff>
                  </from>
                  <to>
                    <xdr:col>11</xdr:col>
                    <xdr:colOff>495300</xdr:colOff>
                    <xdr:row>553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278" name="Option Button 866">
              <controlPr defaultSize="0" autoFill="0" autoLine="0" autoPict="0">
                <anchor moveWithCells="1">
                  <from>
                    <xdr:col>3</xdr:col>
                    <xdr:colOff>114300</xdr:colOff>
                    <xdr:row>551</xdr:row>
                    <xdr:rowOff>160020</xdr:rowOff>
                  </from>
                  <to>
                    <xdr:col>7</xdr:col>
                    <xdr:colOff>60960</xdr:colOff>
                    <xdr:row>552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279" name="Option Button 867">
              <controlPr defaultSize="0" autoFill="0" autoLine="0" autoPict="0">
                <anchor moveWithCells="1">
                  <from>
                    <xdr:col>3</xdr:col>
                    <xdr:colOff>114300</xdr:colOff>
                    <xdr:row>552</xdr:row>
                    <xdr:rowOff>144780</xdr:rowOff>
                  </from>
                  <to>
                    <xdr:col>8</xdr:col>
                    <xdr:colOff>274320</xdr:colOff>
                    <xdr:row>553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280" name="Group Box 868">
              <controlPr defaultSize="0" autoFill="0" autoPict="0">
                <anchor moveWithCells="1">
                  <from>
                    <xdr:col>3</xdr:col>
                    <xdr:colOff>7620</xdr:colOff>
                    <xdr:row>616</xdr:row>
                    <xdr:rowOff>38100</xdr:rowOff>
                  </from>
                  <to>
                    <xdr:col>11</xdr:col>
                    <xdr:colOff>495300</xdr:colOff>
                    <xdr:row>618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281" name="Option Button 869">
              <controlPr defaultSize="0" autoFill="0" autoLine="0" autoPict="0">
                <anchor moveWithCells="1">
                  <from>
                    <xdr:col>3</xdr:col>
                    <xdr:colOff>114300</xdr:colOff>
                    <xdr:row>616</xdr:row>
                    <xdr:rowOff>76200</xdr:rowOff>
                  </from>
                  <to>
                    <xdr:col>7</xdr:col>
                    <xdr:colOff>60960</xdr:colOff>
                    <xdr:row>617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282" name="Option Button 870">
              <controlPr defaultSize="0" autoFill="0" autoLine="0" autoPict="0">
                <anchor moveWithCells="1">
                  <from>
                    <xdr:col>3</xdr:col>
                    <xdr:colOff>114300</xdr:colOff>
                    <xdr:row>617</xdr:row>
                    <xdr:rowOff>60960</xdr:rowOff>
                  </from>
                  <to>
                    <xdr:col>8</xdr:col>
                    <xdr:colOff>274320</xdr:colOff>
                    <xdr:row>618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283" name="Group Box 871">
              <controlPr defaultSize="0" autoFill="0" autoPict="0">
                <anchor moveWithCells="1">
                  <from>
                    <xdr:col>3</xdr:col>
                    <xdr:colOff>7620</xdr:colOff>
                    <xdr:row>578</xdr:row>
                    <xdr:rowOff>38100</xdr:rowOff>
                  </from>
                  <to>
                    <xdr:col>11</xdr:col>
                    <xdr:colOff>495300</xdr:colOff>
                    <xdr:row>580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284" name="Option Button 872">
              <controlPr defaultSize="0" autoFill="0" autoLine="0" autoPict="0">
                <anchor moveWithCells="1">
                  <from>
                    <xdr:col>3</xdr:col>
                    <xdr:colOff>114300</xdr:colOff>
                    <xdr:row>578</xdr:row>
                    <xdr:rowOff>76200</xdr:rowOff>
                  </from>
                  <to>
                    <xdr:col>7</xdr:col>
                    <xdr:colOff>60960</xdr:colOff>
                    <xdr:row>579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285" name="Option Button 873">
              <controlPr defaultSize="0" autoFill="0" autoLine="0" autoPict="0">
                <anchor moveWithCells="1">
                  <from>
                    <xdr:col>3</xdr:col>
                    <xdr:colOff>114300</xdr:colOff>
                    <xdr:row>579</xdr:row>
                    <xdr:rowOff>60960</xdr:rowOff>
                  </from>
                  <to>
                    <xdr:col>8</xdr:col>
                    <xdr:colOff>274320</xdr:colOff>
                    <xdr:row>580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286" name="Group Box 874">
              <controlPr defaultSize="0" autoFill="0" autoPict="0">
                <anchor moveWithCells="1">
                  <from>
                    <xdr:col>3</xdr:col>
                    <xdr:colOff>7620</xdr:colOff>
                    <xdr:row>650</xdr:row>
                    <xdr:rowOff>114300</xdr:rowOff>
                  </from>
                  <to>
                    <xdr:col>11</xdr:col>
                    <xdr:colOff>480060</xdr:colOff>
                    <xdr:row>652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287" name="Option Button 875">
              <controlPr defaultSize="0" autoFill="0" autoLine="0" autoPict="0">
                <anchor moveWithCells="1">
                  <from>
                    <xdr:col>3</xdr:col>
                    <xdr:colOff>114300</xdr:colOff>
                    <xdr:row>650</xdr:row>
                    <xdr:rowOff>152400</xdr:rowOff>
                  </from>
                  <to>
                    <xdr:col>7</xdr:col>
                    <xdr:colOff>60960</xdr:colOff>
                    <xdr:row>651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288" name="Option Button 876">
              <controlPr defaultSize="0" autoFill="0" autoLine="0" autoPict="0">
                <anchor moveWithCells="1">
                  <from>
                    <xdr:col>3</xdr:col>
                    <xdr:colOff>114300</xdr:colOff>
                    <xdr:row>651</xdr:row>
                    <xdr:rowOff>137160</xdr:rowOff>
                  </from>
                  <to>
                    <xdr:col>8</xdr:col>
                    <xdr:colOff>274320</xdr:colOff>
                    <xdr:row>652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289" name="Group Box 877">
              <controlPr defaultSize="0" autoFill="0" autoPict="0">
                <anchor moveWithCells="1">
                  <from>
                    <xdr:col>3</xdr:col>
                    <xdr:colOff>7620</xdr:colOff>
                    <xdr:row>685</xdr:row>
                    <xdr:rowOff>121920</xdr:rowOff>
                  </from>
                  <to>
                    <xdr:col>11</xdr:col>
                    <xdr:colOff>495300</xdr:colOff>
                    <xdr:row>687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290" name="Option Button 878">
              <controlPr defaultSize="0" autoFill="0" autoLine="0" autoPict="0">
                <anchor moveWithCells="1">
                  <from>
                    <xdr:col>3</xdr:col>
                    <xdr:colOff>114300</xdr:colOff>
                    <xdr:row>685</xdr:row>
                    <xdr:rowOff>160020</xdr:rowOff>
                  </from>
                  <to>
                    <xdr:col>7</xdr:col>
                    <xdr:colOff>60960</xdr:colOff>
                    <xdr:row>686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291" name="Option Button 879">
              <controlPr defaultSize="0" autoFill="0" autoLine="0" autoPict="0">
                <anchor moveWithCells="1">
                  <from>
                    <xdr:col>3</xdr:col>
                    <xdr:colOff>114300</xdr:colOff>
                    <xdr:row>686</xdr:row>
                    <xdr:rowOff>144780</xdr:rowOff>
                  </from>
                  <to>
                    <xdr:col>8</xdr:col>
                    <xdr:colOff>274320</xdr:colOff>
                    <xdr:row>687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292" name="Group Box 880">
              <controlPr defaultSize="0" autoFill="0" autoPict="0">
                <anchor moveWithCells="1">
                  <from>
                    <xdr:col>3</xdr:col>
                    <xdr:colOff>7620</xdr:colOff>
                    <xdr:row>710</xdr:row>
                    <xdr:rowOff>106680</xdr:rowOff>
                  </from>
                  <to>
                    <xdr:col>11</xdr:col>
                    <xdr:colOff>480060</xdr:colOff>
                    <xdr:row>712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293" name="Option Button 881">
              <controlPr defaultSize="0" autoFill="0" autoLine="0" autoPict="0">
                <anchor moveWithCells="1">
                  <from>
                    <xdr:col>3</xdr:col>
                    <xdr:colOff>114300</xdr:colOff>
                    <xdr:row>710</xdr:row>
                    <xdr:rowOff>137160</xdr:rowOff>
                  </from>
                  <to>
                    <xdr:col>7</xdr:col>
                    <xdr:colOff>60960</xdr:colOff>
                    <xdr:row>711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294" name="Option Button 882">
              <controlPr defaultSize="0" autoFill="0" autoLine="0" autoPict="0">
                <anchor moveWithCells="1">
                  <from>
                    <xdr:col>3</xdr:col>
                    <xdr:colOff>114300</xdr:colOff>
                    <xdr:row>711</xdr:row>
                    <xdr:rowOff>114300</xdr:rowOff>
                  </from>
                  <to>
                    <xdr:col>8</xdr:col>
                    <xdr:colOff>274320</xdr:colOff>
                    <xdr:row>712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295" name="Group Box 883">
              <controlPr defaultSize="0" autoFill="0" autoPict="0">
                <anchor moveWithCells="1">
                  <from>
                    <xdr:col>3</xdr:col>
                    <xdr:colOff>7620</xdr:colOff>
                    <xdr:row>715</xdr:row>
                    <xdr:rowOff>152400</xdr:rowOff>
                  </from>
                  <to>
                    <xdr:col>11</xdr:col>
                    <xdr:colOff>495300</xdr:colOff>
                    <xdr:row>717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296" name="Option Button 884">
              <controlPr defaultSize="0" autoFill="0" autoLine="0" autoPict="0">
                <anchor moveWithCells="1">
                  <from>
                    <xdr:col>3</xdr:col>
                    <xdr:colOff>114300</xdr:colOff>
                    <xdr:row>716</xdr:row>
                    <xdr:rowOff>0</xdr:rowOff>
                  </from>
                  <to>
                    <xdr:col>7</xdr:col>
                    <xdr:colOff>60960</xdr:colOff>
                    <xdr:row>716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297" name="Option Button 885">
              <controlPr defaultSize="0" autoFill="0" autoLine="0" autoPict="0">
                <anchor moveWithCells="1">
                  <from>
                    <xdr:col>3</xdr:col>
                    <xdr:colOff>114300</xdr:colOff>
                    <xdr:row>716</xdr:row>
                    <xdr:rowOff>175260</xdr:rowOff>
                  </from>
                  <to>
                    <xdr:col>8</xdr:col>
                    <xdr:colOff>274320</xdr:colOff>
                    <xdr:row>717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298" name="Group Box 886">
              <controlPr defaultSize="0" autoFill="0" autoPict="0">
                <anchor moveWithCells="1">
                  <from>
                    <xdr:col>3</xdr:col>
                    <xdr:colOff>7620</xdr:colOff>
                    <xdr:row>734</xdr:row>
                    <xdr:rowOff>60960</xdr:rowOff>
                  </from>
                  <to>
                    <xdr:col>11</xdr:col>
                    <xdr:colOff>495300</xdr:colOff>
                    <xdr:row>737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299" name="Option Button 887">
              <controlPr defaultSize="0" autoFill="0" autoLine="0" autoPict="0">
                <anchor moveWithCells="1">
                  <from>
                    <xdr:col>3</xdr:col>
                    <xdr:colOff>114300</xdr:colOff>
                    <xdr:row>734</xdr:row>
                    <xdr:rowOff>83820</xdr:rowOff>
                  </from>
                  <to>
                    <xdr:col>7</xdr:col>
                    <xdr:colOff>60960</xdr:colOff>
                    <xdr:row>735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00" name="Option Button 888">
              <controlPr defaultSize="0" autoFill="0" autoLine="0" autoPict="0">
                <anchor moveWithCells="1">
                  <from>
                    <xdr:col>3</xdr:col>
                    <xdr:colOff>114300</xdr:colOff>
                    <xdr:row>735</xdr:row>
                    <xdr:rowOff>60960</xdr:rowOff>
                  </from>
                  <to>
                    <xdr:col>8</xdr:col>
                    <xdr:colOff>274320</xdr:colOff>
                    <xdr:row>736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301" name="Option Button 890">
              <controlPr defaultSize="0" autoFill="0" autoLine="0" autoPict="0">
                <anchor moveWithCells="1">
                  <from>
                    <xdr:col>3</xdr:col>
                    <xdr:colOff>114300</xdr:colOff>
                    <xdr:row>736</xdr:row>
                    <xdr:rowOff>38100</xdr:rowOff>
                  </from>
                  <to>
                    <xdr:col>9</xdr:col>
                    <xdr:colOff>251460</xdr:colOff>
                    <xdr:row>737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302" name="Group Box 891">
              <controlPr defaultSize="0" autoFill="0" autoPict="0">
                <anchor moveWithCells="1">
                  <from>
                    <xdr:col>3</xdr:col>
                    <xdr:colOff>7620</xdr:colOff>
                    <xdr:row>746</xdr:row>
                    <xdr:rowOff>7620</xdr:rowOff>
                  </from>
                  <to>
                    <xdr:col>11</xdr:col>
                    <xdr:colOff>495300</xdr:colOff>
                    <xdr:row>748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303" name="Option Button 892">
              <controlPr defaultSize="0" autoFill="0" autoLine="0" autoPict="0">
                <anchor moveWithCells="1">
                  <from>
                    <xdr:col>3</xdr:col>
                    <xdr:colOff>114300</xdr:colOff>
                    <xdr:row>746</xdr:row>
                    <xdr:rowOff>45720</xdr:rowOff>
                  </from>
                  <to>
                    <xdr:col>7</xdr:col>
                    <xdr:colOff>60960</xdr:colOff>
                    <xdr:row>747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304" name="Option Button 893">
              <controlPr defaultSize="0" autoFill="0" autoLine="0" autoPict="0">
                <anchor moveWithCells="1">
                  <from>
                    <xdr:col>3</xdr:col>
                    <xdr:colOff>114300</xdr:colOff>
                    <xdr:row>747</xdr:row>
                    <xdr:rowOff>22860</xdr:rowOff>
                  </from>
                  <to>
                    <xdr:col>8</xdr:col>
                    <xdr:colOff>274320</xdr:colOff>
                    <xdr:row>747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305" name="Group Box 894">
              <controlPr defaultSize="0" autoFill="0" autoPict="0">
                <anchor moveWithCells="1">
                  <from>
                    <xdr:col>3</xdr:col>
                    <xdr:colOff>7620</xdr:colOff>
                    <xdr:row>750</xdr:row>
                    <xdr:rowOff>76200</xdr:rowOff>
                  </from>
                  <to>
                    <xdr:col>11</xdr:col>
                    <xdr:colOff>495300</xdr:colOff>
                    <xdr:row>752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06" name="Option Button 895">
              <controlPr defaultSize="0" autoFill="0" autoLine="0" autoPict="0">
                <anchor moveWithCells="1">
                  <from>
                    <xdr:col>3</xdr:col>
                    <xdr:colOff>114300</xdr:colOff>
                    <xdr:row>750</xdr:row>
                    <xdr:rowOff>106680</xdr:rowOff>
                  </from>
                  <to>
                    <xdr:col>7</xdr:col>
                    <xdr:colOff>60960</xdr:colOff>
                    <xdr:row>751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307" name="Option Button 896">
              <controlPr defaultSize="0" autoFill="0" autoLine="0" autoPict="0">
                <anchor moveWithCells="1">
                  <from>
                    <xdr:col>3</xdr:col>
                    <xdr:colOff>114300</xdr:colOff>
                    <xdr:row>751</xdr:row>
                    <xdr:rowOff>83820</xdr:rowOff>
                  </from>
                  <to>
                    <xdr:col>8</xdr:col>
                    <xdr:colOff>274320</xdr:colOff>
                    <xdr:row>752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308" name="Group Box 897">
              <controlPr defaultSize="0" autoFill="0" autoPict="0">
                <anchor moveWithCells="1">
                  <from>
                    <xdr:col>3</xdr:col>
                    <xdr:colOff>7620</xdr:colOff>
                    <xdr:row>852</xdr:row>
                    <xdr:rowOff>45720</xdr:rowOff>
                  </from>
                  <to>
                    <xdr:col>11</xdr:col>
                    <xdr:colOff>495300</xdr:colOff>
                    <xdr:row>854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09" name="Option Button 898">
              <controlPr defaultSize="0" autoFill="0" autoLine="0" autoPict="0">
                <anchor moveWithCells="1">
                  <from>
                    <xdr:col>3</xdr:col>
                    <xdr:colOff>114300</xdr:colOff>
                    <xdr:row>852</xdr:row>
                    <xdr:rowOff>76200</xdr:rowOff>
                  </from>
                  <to>
                    <xdr:col>7</xdr:col>
                    <xdr:colOff>60960</xdr:colOff>
                    <xdr:row>853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310" name="Option Button 899">
              <controlPr defaultSize="0" autoFill="0" autoLine="0" autoPict="0">
                <anchor moveWithCells="1">
                  <from>
                    <xdr:col>3</xdr:col>
                    <xdr:colOff>114300</xdr:colOff>
                    <xdr:row>853</xdr:row>
                    <xdr:rowOff>60960</xdr:rowOff>
                  </from>
                  <to>
                    <xdr:col>8</xdr:col>
                    <xdr:colOff>274320</xdr:colOff>
                    <xdr:row>854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311" name="Group Box 900">
              <controlPr defaultSize="0" autoFill="0" autoPict="0">
                <anchor moveWithCells="1">
                  <from>
                    <xdr:col>3</xdr:col>
                    <xdr:colOff>7620</xdr:colOff>
                    <xdr:row>760</xdr:row>
                    <xdr:rowOff>76200</xdr:rowOff>
                  </from>
                  <to>
                    <xdr:col>11</xdr:col>
                    <xdr:colOff>495300</xdr:colOff>
                    <xdr:row>762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12" name="Option Button 901">
              <controlPr defaultSize="0" autoFill="0" autoLine="0" autoPict="0">
                <anchor moveWithCells="1">
                  <from>
                    <xdr:col>3</xdr:col>
                    <xdr:colOff>114300</xdr:colOff>
                    <xdr:row>760</xdr:row>
                    <xdr:rowOff>106680</xdr:rowOff>
                  </from>
                  <to>
                    <xdr:col>7</xdr:col>
                    <xdr:colOff>60960</xdr:colOff>
                    <xdr:row>761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13" name="Option Button 902">
              <controlPr defaultSize="0" autoFill="0" autoLine="0" autoPict="0">
                <anchor moveWithCells="1">
                  <from>
                    <xdr:col>3</xdr:col>
                    <xdr:colOff>114300</xdr:colOff>
                    <xdr:row>761</xdr:row>
                    <xdr:rowOff>83820</xdr:rowOff>
                  </from>
                  <to>
                    <xdr:col>8</xdr:col>
                    <xdr:colOff>274320</xdr:colOff>
                    <xdr:row>762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14" name="Group Box 903">
              <controlPr defaultSize="0" autoFill="0" autoPict="0">
                <anchor moveWithCells="1">
                  <from>
                    <xdr:col>3</xdr:col>
                    <xdr:colOff>7620</xdr:colOff>
                    <xdr:row>771</xdr:row>
                    <xdr:rowOff>99060</xdr:rowOff>
                  </from>
                  <to>
                    <xdr:col>11</xdr:col>
                    <xdr:colOff>495300</xdr:colOff>
                    <xdr:row>773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15" name="Option Button 904">
              <controlPr defaultSize="0" autoFill="0" autoLine="0" autoPict="0">
                <anchor moveWithCells="1">
                  <from>
                    <xdr:col>3</xdr:col>
                    <xdr:colOff>114300</xdr:colOff>
                    <xdr:row>771</xdr:row>
                    <xdr:rowOff>137160</xdr:rowOff>
                  </from>
                  <to>
                    <xdr:col>7</xdr:col>
                    <xdr:colOff>60960</xdr:colOff>
                    <xdr:row>772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16" name="Option Button 905">
              <controlPr defaultSize="0" autoFill="0" autoLine="0" autoPict="0">
                <anchor moveWithCells="1">
                  <from>
                    <xdr:col>3</xdr:col>
                    <xdr:colOff>114300</xdr:colOff>
                    <xdr:row>772</xdr:row>
                    <xdr:rowOff>114300</xdr:rowOff>
                  </from>
                  <to>
                    <xdr:col>8</xdr:col>
                    <xdr:colOff>274320</xdr:colOff>
                    <xdr:row>773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317" name="Group Box 906">
              <controlPr defaultSize="0" autoFill="0" autoPict="0">
                <anchor moveWithCells="1">
                  <from>
                    <xdr:col>3</xdr:col>
                    <xdr:colOff>7620</xdr:colOff>
                    <xdr:row>788</xdr:row>
                    <xdr:rowOff>60960</xdr:rowOff>
                  </from>
                  <to>
                    <xdr:col>11</xdr:col>
                    <xdr:colOff>495300</xdr:colOff>
                    <xdr:row>790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318" name="Option Button 907">
              <controlPr defaultSize="0" autoFill="0" autoLine="0" autoPict="0">
                <anchor moveWithCells="1">
                  <from>
                    <xdr:col>3</xdr:col>
                    <xdr:colOff>114300</xdr:colOff>
                    <xdr:row>788</xdr:row>
                    <xdr:rowOff>99060</xdr:rowOff>
                  </from>
                  <to>
                    <xdr:col>7</xdr:col>
                    <xdr:colOff>60960</xdr:colOff>
                    <xdr:row>789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319" name="Option Button 908">
              <controlPr defaultSize="0" autoFill="0" autoLine="0" autoPict="0">
                <anchor moveWithCells="1">
                  <from>
                    <xdr:col>3</xdr:col>
                    <xdr:colOff>114300</xdr:colOff>
                    <xdr:row>789</xdr:row>
                    <xdr:rowOff>76200</xdr:rowOff>
                  </from>
                  <to>
                    <xdr:col>8</xdr:col>
                    <xdr:colOff>274320</xdr:colOff>
                    <xdr:row>790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320" name="Group Box 909">
              <controlPr defaultSize="0" autoFill="0" autoPict="0">
                <anchor moveWithCells="1">
                  <from>
                    <xdr:col>3</xdr:col>
                    <xdr:colOff>7620</xdr:colOff>
                    <xdr:row>867</xdr:row>
                    <xdr:rowOff>106680</xdr:rowOff>
                  </from>
                  <to>
                    <xdr:col>11</xdr:col>
                    <xdr:colOff>495300</xdr:colOff>
                    <xdr:row>869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321" name="Option Button 910">
              <controlPr defaultSize="0" autoFill="0" autoLine="0" autoPict="0">
                <anchor moveWithCells="1">
                  <from>
                    <xdr:col>3</xdr:col>
                    <xdr:colOff>114300</xdr:colOff>
                    <xdr:row>867</xdr:row>
                    <xdr:rowOff>144780</xdr:rowOff>
                  </from>
                  <to>
                    <xdr:col>7</xdr:col>
                    <xdr:colOff>60960</xdr:colOff>
                    <xdr:row>868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322" name="Option Button 911">
              <controlPr defaultSize="0" autoFill="0" autoLine="0" autoPict="0">
                <anchor moveWithCells="1">
                  <from>
                    <xdr:col>3</xdr:col>
                    <xdr:colOff>114300</xdr:colOff>
                    <xdr:row>868</xdr:row>
                    <xdr:rowOff>121920</xdr:rowOff>
                  </from>
                  <to>
                    <xdr:col>8</xdr:col>
                    <xdr:colOff>274320</xdr:colOff>
                    <xdr:row>869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323" name="Group Box 912">
              <controlPr defaultSize="0" autoFill="0" autoPict="0">
                <anchor moveWithCells="1">
                  <from>
                    <xdr:col>3</xdr:col>
                    <xdr:colOff>7620</xdr:colOff>
                    <xdr:row>886</xdr:row>
                    <xdr:rowOff>190500</xdr:rowOff>
                  </from>
                  <to>
                    <xdr:col>11</xdr:col>
                    <xdr:colOff>495300</xdr:colOff>
                    <xdr:row>889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324" name="Option Button 913">
              <controlPr defaultSize="0" autoFill="0" autoLine="0" autoPict="0">
                <anchor moveWithCells="1">
                  <from>
                    <xdr:col>3</xdr:col>
                    <xdr:colOff>114300</xdr:colOff>
                    <xdr:row>887</xdr:row>
                    <xdr:rowOff>38100</xdr:rowOff>
                  </from>
                  <to>
                    <xdr:col>7</xdr:col>
                    <xdr:colOff>60960</xdr:colOff>
                    <xdr:row>888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25" name="Option Button 914">
              <controlPr defaultSize="0" autoFill="0" autoLine="0" autoPict="0">
                <anchor moveWithCells="1">
                  <from>
                    <xdr:col>3</xdr:col>
                    <xdr:colOff>114300</xdr:colOff>
                    <xdr:row>888</xdr:row>
                    <xdr:rowOff>7620</xdr:rowOff>
                  </from>
                  <to>
                    <xdr:col>8</xdr:col>
                    <xdr:colOff>274320</xdr:colOff>
                    <xdr:row>888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26" name="Group Box 915">
              <controlPr defaultSize="0" autoFill="0" autoPict="0">
                <anchor moveWithCells="1">
                  <from>
                    <xdr:col>3</xdr:col>
                    <xdr:colOff>7620</xdr:colOff>
                    <xdr:row>899</xdr:row>
                    <xdr:rowOff>30480</xdr:rowOff>
                  </from>
                  <to>
                    <xdr:col>11</xdr:col>
                    <xdr:colOff>495300</xdr:colOff>
                    <xdr:row>901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27" name="Option Button 916">
              <controlPr defaultSize="0" autoFill="0" autoLine="0" autoPict="0">
                <anchor moveWithCells="1">
                  <from>
                    <xdr:col>3</xdr:col>
                    <xdr:colOff>114300</xdr:colOff>
                    <xdr:row>899</xdr:row>
                    <xdr:rowOff>68580</xdr:rowOff>
                  </from>
                  <to>
                    <xdr:col>7</xdr:col>
                    <xdr:colOff>60960</xdr:colOff>
                    <xdr:row>900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28" name="Option Button 917">
              <controlPr defaultSize="0" autoFill="0" autoLine="0" autoPict="0">
                <anchor moveWithCells="1">
                  <from>
                    <xdr:col>3</xdr:col>
                    <xdr:colOff>114300</xdr:colOff>
                    <xdr:row>900</xdr:row>
                    <xdr:rowOff>45720</xdr:rowOff>
                  </from>
                  <to>
                    <xdr:col>8</xdr:col>
                    <xdr:colOff>274320</xdr:colOff>
                    <xdr:row>901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29" name="Group Box 918">
              <controlPr defaultSize="0" autoFill="0" autoPict="0">
                <anchor moveWithCells="1">
                  <from>
                    <xdr:col>3</xdr:col>
                    <xdr:colOff>7620</xdr:colOff>
                    <xdr:row>910</xdr:row>
                    <xdr:rowOff>60960</xdr:rowOff>
                  </from>
                  <to>
                    <xdr:col>11</xdr:col>
                    <xdr:colOff>495300</xdr:colOff>
                    <xdr:row>912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30" name="Option Button 919">
              <controlPr defaultSize="0" autoFill="0" autoLine="0" autoPict="0">
                <anchor moveWithCells="1">
                  <from>
                    <xdr:col>3</xdr:col>
                    <xdr:colOff>114300</xdr:colOff>
                    <xdr:row>910</xdr:row>
                    <xdr:rowOff>99060</xdr:rowOff>
                  </from>
                  <to>
                    <xdr:col>7</xdr:col>
                    <xdr:colOff>60960</xdr:colOff>
                    <xdr:row>911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31" name="Option Button 920">
              <controlPr defaultSize="0" autoFill="0" autoLine="0" autoPict="0">
                <anchor moveWithCells="1">
                  <from>
                    <xdr:col>3</xdr:col>
                    <xdr:colOff>114300</xdr:colOff>
                    <xdr:row>911</xdr:row>
                    <xdr:rowOff>76200</xdr:rowOff>
                  </from>
                  <to>
                    <xdr:col>8</xdr:col>
                    <xdr:colOff>274320</xdr:colOff>
                    <xdr:row>912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32" name="Group Box 921">
              <controlPr defaultSize="0" autoFill="0" autoPict="0">
                <anchor moveWithCells="1">
                  <from>
                    <xdr:col>3</xdr:col>
                    <xdr:colOff>7620</xdr:colOff>
                    <xdr:row>920</xdr:row>
                    <xdr:rowOff>45720</xdr:rowOff>
                  </from>
                  <to>
                    <xdr:col>11</xdr:col>
                    <xdr:colOff>495300</xdr:colOff>
                    <xdr:row>922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33" name="Option Button 922">
              <controlPr defaultSize="0" autoFill="0" autoLine="0" autoPict="0">
                <anchor moveWithCells="1">
                  <from>
                    <xdr:col>3</xdr:col>
                    <xdr:colOff>114300</xdr:colOff>
                    <xdr:row>920</xdr:row>
                    <xdr:rowOff>83820</xdr:rowOff>
                  </from>
                  <to>
                    <xdr:col>7</xdr:col>
                    <xdr:colOff>60960</xdr:colOff>
                    <xdr:row>921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34" name="Option Button 923">
              <controlPr defaultSize="0" autoFill="0" autoLine="0" autoPict="0">
                <anchor moveWithCells="1">
                  <from>
                    <xdr:col>3</xdr:col>
                    <xdr:colOff>114300</xdr:colOff>
                    <xdr:row>921</xdr:row>
                    <xdr:rowOff>68580</xdr:rowOff>
                  </from>
                  <to>
                    <xdr:col>8</xdr:col>
                    <xdr:colOff>274320</xdr:colOff>
                    <xdr:row>922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35" name="Group Box 924">
              <controlPr defaultSize="0" autoFill="0" autoPict="0">
                <anchor moveWithCells="1">
                  <from>
                    <xdr:col>3</xdr:col>
                    <xdr:colOff>7620</xdr:colOff>
                    <xdr:row>933</xdr:row>
                    <xdr:rowOff>45720</xdr:rowOff>
                  </from>
                  <to>
                    <xdr:col>11</xdr:col>
                    <xdr:colOff>495300</xdr:colOff>
                    <xdr:row>936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36" name="Option Button 925">
              <controlPr defaultSize="0" autoFill="0" autoLine="0" autoPict="0">
                <anchor moveWithCells="1">
                  <from>
                    <xdr:col>3</xdr:col>
                    <xdr:colOff>114300</xdr:colOff>
                    <xdr:row>933</xdr:row>
                    <xdr:rowOff>83820</xdr:rowOff>
                  </from>
                  <to>
                    <xdr:col>11</xdr:col>
                    <xdr:colOff>304800</xdr:colOff>
                    <xdr:row>934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37" name="Option Button 926">
              <controlPr defaultSize="0" autoFill="0" autoLine="0" autoPict="0">
                <anchor moveWithCells="1">
                  <from>
                    <xdr:col>3</xdr:col>
                    <xdr:colOff>114300</xdr:colOff>
                    <xdr:row>934</xdr:row>
                    <xdr:rowOff>68580</xdr:rowOff>
                  </from>
                  <to>
                    <xdr:col>11</xdr:col>
                    <xdr:colOff>441960</xdr:colOff>
                    <xdr:row>935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38" name="Option Button 928">
              <controlPr defaultSize="0" autoFill="0" autoLine="0" autoPict="0">
                <anchor moveWithCells="1">
                  <from>
                    <xdr:col>3</xdr:col>
                    <xdr:colOff>114300</xdr:colOff>
                    <xdr:row>935</xdr:row>
                    <xdr:rowOff>45720</xdr:rowOff>
                  </from>
                  <to>
                    <xdr:col>11</xdr:col>
                    <xdr:colOff>441960</xdr:colOff>
                    <xdr:row>936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39" name="Group Box 929">
              <controlPr defaultSize="0" autoFill="0" autoPict="0">
                <anchor moveWithCells="1">
                  <from>
                    <xdr:col>3</xdr:col>
                    <xdr:colOff>7620</xdr:colOff>
                    <xdr:row>943</xdr:row>
                    <xdr:rowOff>45720</xdr:rowOff>
                  </from>
                  <to>
                    <xdr:col>11</xdr:col>
                    <xdr:colOff>495300</xdr:colOff>
                    <xdr:row>945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40" name="Option Button 930">
              <controlPr defaultSize="0" autoFill="0" autoLine="0" autoPict="0">
                <anchor moveWithCells="1">
                  <from>
                    <xdr:col>3</xdr:col>
                    <xdr:colOff>114300</xdr:colOff>
                    <xdr:row>943</xdr:row>
                    <xdr:rowOff>83820</xdr:rowOff>
                  </from>
                  <to>
                    <xdr:col>7</xdr:col>
                    <xdr:colOff>60960</xdr:colOff>
                    <xdr:row>944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41" name="Option Button 931">
              <controlPr defaultSize="0" autoFill="0" autoLine="0" autoPict="0">
                <anchor moveWithCells="1">
                  <from>
                    <xdr:col>3</xdr:col>
                    <xdr:colOff>114300</xdr:colOff>
                    <xdr:row>944</xdr:row>
                    <xdr:rowOff>68580</xdr:rowOff>
                  </from>
                  <to>
                    <xdr:col>8</xdr:col>
                    <xdr:colOff>274320</xdr:colOff>
                    <xdr:row>945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42" name="Group Box 932">
              <controlPr defaultSize="0" autoFill="0" autoPict="0">
                <anchor moveWithCells="1">
                  <from>
                    <xdr:col>3</xdr:col>
                    <xdr:colOff>7620</xdr:colOff>
                    <xdr:row>968</xdr:row>
                    <xdr:rowOff>175260</xdr:rowOff>
                  </from>
                  <to>
                    <xdr:col>11</xdr:col>
                    <xdr:colOff>495300</xdr:colOff>
                    <xdr:row>971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43" name="Option Button 933">
              <controlPr defaultSize="0" autoFill="0" autoLine="0" autoPict="0">
                <anchor moveWithCells="1">
                  <from>
                    <xdr:col>3</xdr:col>
                    <xdr:colOff>114300</xdr:colOff>
                    <xdr:row>969</xdr:row>
                    <xdr:rowOff>22860</xdr:rowOff>
                  </from>
                  <to>
                    <xdr:col>7</xdr:col>
                    <xdr:colOff>60960</xdr:colOff>
                    <xdr:row>969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344" name="Option Button 934">
              <controlPr defaultSize="0" autoFill="0" autoLine="0" autoPict="0">
                <anchor moveWithCells="1">
                  <from>
                    <xdr:col>3</xdr:col>
                    <xdr:colOff>114300</xdr:colOff>
                    <xdr:row>970</xdr:row>
                    <xdr:rowOff>0</xdr:rowOff>
                  </from>
                  <to>
                    <xdr:col>8</xdr:col>
                    <xdr:colOff>274320</xdr:colOff>
                    <xdr:row>970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345" name="Group Box 935">
              <controlPr defaultSize="0" autoFill="0" autoPict="0">
                <anchor moveWithCells="1">
                  <from>
                    <xdr:col>3</xdr:col>
                    <xdr:colOff>7620</xdr:colOff>
                    <xdr:row>973</xdr:row>
                    <xdr:rowOff>68580</xdr:rowOff>
                  </from>
                  <to>
                    <xdr:col>11</xdr:col>
                    <xdr:colOff>495300</xdr:colOff>
                    <xdr:row>975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346" name="Option Button 936">
              <controlPr defaultSize="0" autoFill="0" autoLine="0" autoPict="0">
                <anchor moveWithCells="1">
                  <from>
                    <xdr:col>3</xdr:col>
                    <xdr:colOff>114300</xdr:colOff>
                    <xdr:row>973</xdr:row>
                    <xdr:rowOff>106680</xdr:rowOff>
                  </from>
                  <to>
                    <xdr:col>8</xdr:col>
                    <xdr:colOff>68580</xdr:colOff>
                    <xdr:row>974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347" name="Option Button 937">
              <controlPr defaultSize="0" autoFill="0" autoLine="0" autoPict="0">
                <anchor moveWithCells="1">
                  <from>
                    <xdr:col>3</xdr:col>
                    <xdr:colOff>114300</xdr:colOff>
                    <xdr:row>974</xdr:row>
                    <xdr:rowOff>83820</xdr:rowOff>
                  </from>
                  <to>
                    <xdr:col>11</xdr:col>
                    <xdr:colOff>335280</xdr:colOff>
                    <xdr:row>975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348" name="Group Box 938">
              <controlPr defaultSize="0" autoFill="0" autoPict="0">
                <anchor moveWithCells="1">
                  <from>
                    <xdr:col>3</xdr:col>
                    <xdr:colOff>7620</xdr:colOff>
                    <xdr:row>984</xdr:row>
                    <xdr:rowOff>106680</xdr:rowOff>
                  </from>
                  <to>
                    <xdr:col>11</xdr:col>
                    <xdr:colOff>495300</xdr:colOff>
                    <xdr:row>987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349" name="Option Button 939">
              <controlPr defaultSize="0" autoFill="0" autoLine="0" autoPict="0">
                <anchor moveWithCells="1">
                  <from>
                    <xdr:col>3</xdr:col>
                    <xdr:colOff>114300</xdr:colOff>
                    <xdr:row>984</xdr:row>
                    <xdr:rowOff>144780</xdr:rowOff>
                  </from>
                  <to>
                    <xdr:col>11</xdr:col>
                    <xdr:colOff>251460</xdr:colOff>
                    <xdr:row>985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350" name="Option Button 940">
              <controlPr defaultSize="0" autoFill="0" autoLine="0" autoPict="0">
                <anchor moveWithCells="1">
                  <from>
                    <xdr:col>3</xdr:col>
                    <xdr:colOff>114300</xdr:colOff>
                    <xdr:row>985</xdr:row>
                    <xdr:rowOff>121920</xdr:rowOff>
                  </from>
                  <to>
                    <xdr:col>11</xdr:col>
                    <xdr:colOff>335280</xdr:colOff>
                    <xdr:row>986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351" name="Option Button 941">
              <controlPr defaultSize="0" autoFill="0" autoLine="0" autoPict="0">
                <anchor moveWithCells="1">
                  <from>
                    <xdr:col>3</xdr:col>
                    <xdr:colOff>114300</xdr:colOff>
                    <xdr:row>986</xdr:row>
                    <xdr:rowOff>106680</xdr:rowOff>
                  </from>
                  <to>
                    <xdr:col>11</xdr:col>
                    <xdr:colOff>342900</xdr:colOff>
                    <xdr:row>987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352" name="Group Box 942">
              <controlPr defaultSize="0" autoFill="0" autoPict="0">
                <anchor moveWithCells="1">
                  <from>
                    <xdr:col>3</xdr:col>
                    <xdr:colOff>7620</xdr:colOff>
                    <xdr:row>997</xdr:row>
                    <xdr:rowOff>83820</xdr:rowOff>
                  </from>
                  <to>
                    <xdr:col>11</xdr:col>
                    <xdr:colOff>495300</xdr:colOff>
                    <xdr:row>999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353" name="Option Button 943">
              <controlPr defaultSize="0" autoFill="0" autoLine="0" autoPict="0">
                <anchor moveWithCells="1">
                  <from>
                    <xdr:col>3</xdr:col>
                    <xdr:colOff>114300</xdr:colOff>
                    <xdr:row>997</xdr:row>
                    <xdr:rowOff>121920</xdr:rowOff>
                  </from>
                  <to>
                    <xdr:col>7</xdr:col>
                    <xdr:colOff>60960</xdr:colOff>
                    <xdr:row>998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354" name="Option Button 944">
              <controlPr defaultSize="0" autoFill="0" autoLine="0" autoPict="0">
                <anchor moveWithCells="1">
                  <from>
                    <xdr:col>3</xdr:col>
                    <xdr:colOff>114300</xdr:colOff>
                    <xdr:row>998</xdr:row>
                    <xdr:rowOff>106680</xdr:rowOff>
                  </from>
                  <to>
                    <xdr:col>8</xdr:col>
                    <xdr:colOff>274320</xdr:colOff>
                    <xdr:row>999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355" name="Group Box 945">
              <controlPr defaultSize="0" autoFill="0" autoPict="0">
                <anchor moveWithCells="1">
                  <from>
                    <xdr:col>3</xdr:col>
                    <xdr:colOff>7620</xdr:colOff>
                    <xdr:row>1018</xdr:row>
                    <xdr:rowOff>68580</xdr:rowOff>
                  </from>
                  <to>
                    <xdr:col>11</xdr:col>
                    <xdr:colOff>495300</xdr:colOff>
                    <xdr:row>1021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356" name="Option Button 946">
              <controlPr defaultSize="0" autoFill="0" autoLine="0" autoPict="0">
                <anchor moveWithCells="1">
                  <from>
                    <xdr:col>3</xdr:col>
                    <xdr:colOff>114300</xdr:colOff>
                    <xdr:row>1018</xdr:row>
                    <xdr:rowOff>106680</xdr:rowOff>
                  </from>
                  <to>
                    <xdr:col>7</xdr:col>
                    <xdr:colOff>60960</xdr:colOff>
                    <xdr:row>1019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357" name="Option Button 947">
              <controlPr defaultSize="0" autoFill="0" autoLine="0" autoPict="0">
                <anchor moveWithCells="1">
                  <from>
                    <xdr:col>3</xdr:col>
                    <xdr:colOff>114300</xdr:colOff>
                    <xdr:row>1019</xdr:row>
                    <xdr:rowOff>83820</xdr:rowOff>
                  </from>
                  <to>
                    <xdr:col>11</xdr:col>
                    <xdr:colOff>22860</xdr:colOff>
                    <xdr:row>1021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358" name="Group Box 948">
              <controlPr defaultSize="0" autoFill="0" autoPict="0">
                <anchor moveWithCells="1">
                  <from>
                    <xdr:col>3</xdr:col>
                    <xdr:colOff>7620</xdr:colOff>
                    <xdr:row>1042</xdr:row>
                    <xdr:rowOff>0</xdr:rowOff>
                  </from>
                  <to>
                    <xdr:col>11</xdr:col>
                    <xdr:colOff>495300</xdr:colOff>
                    <xdr:row>1044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359" name="Option Button 949">
              <controlPr defaultSize="0" autoFill="0" autoLine="0" autoPict="0">
                <anchor moveWithCells="1">
                  <from>
                    <xdr:col>3</xdr:col>
                    <xdr:colOff>114300</xdr:colOff>
                    <xdr:row>1042</xdr:row>
                    <xdr:rowOff>38100</xdr:rowOff>
                  </from>
                  <to>
                    <xdr:col>7</xdr:col>
                    <xdr:colOff>60960</xdr:colOff>
                    <xdr:row>1043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360" name="Option Button 950">
              <controlPr defaultSize="0" autoFill="0" autoLine="0" autoPict="0">
                <anchor moveWithCells="1">
                  <from>
                    <xdr:col>3</xdr:col>
                    <xdr:colOff>114300</xdr:colOff>
                    <xdr:row>1043</xdr:row>
                    <xdr:rowOff>22860</xdr:rowOff>
                  </from>
                  <to>
                    <xdr:col>8</xdr:col>
                    <xdr:colOff>274320</xdr:colOff>
                    <xdr:row>1043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361" name="Group Box 951">
              <controlPr defaultSize="0" autoFill="0" autoPict="0">
                <anchor moveWithCells="1">
                  <from>
                    <xdr:col>3</xdr:col>
                    <xdr:colOff>7620</xdr:colOff>
                    <xdr:row>1051</xdr:row>
                    <xdr:rowOff>45720</xdr:rowOff>
                  </from>
                  <to>
                    <xdr:col>11</xdr:col>
                    <xdr:colOff>495300</xdr:colOff>
                    <xdr:row>1053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362" name="Option Button 952">
              <controlPr defaultSize="0" autoFill="0" autoLine="0" autoPict="0">
                <anchor moveWithCells="1">
                  <from>
                    <xdr:col>3</xdr:col>
                    <xdr:colOff>114300</xdr:colOff>
                    <xdr:row>1051</xdr:row>
                    <xdr:rowOff>83820</xdr:rowOff>
                  </from>
                  <to>
                    <xdr:col>7</xdr:col>
                    <xdr:colOff>60960</xdr:colOff>
                    <xdr:row>1052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363" name="Option Button 953">
              <controlPr defaultSize="0" autoFill="0" autoLine="0" autoPict="0">
                <anchor moveWithCells="1">
                  <from>
                    <xdr:col>3</xdr:col>
                    <xdr:colOff>114300</xdr:colOff>
                    <xdr:row>1052</xdr:row>
                    <xdr:rowOff>68580</xdr:rowOff>
                  </from>
                  <to>
                    <xdr:col>8</xdr:col>
                    <xdr:colOff>274320</xdr:colOff>
                    <xdr:row>1053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64" name="Group Box 954">
              <controlPr defaultSize="0" autoFill="0" autoPict="0">
                <anchor moveWithCells="1">
                  <from>
                    <xdr:col>3</xdr:col>
                    <xdr:colOff>7620</xdr:colOff>
                    <xdr:row>1062</xdr:row>
                    <xdr:rowOff>0</xdr:rowOff>
                  </from>
                  <to>
                    <xdr:col>11</xdr:col>
                    <xdr:colOff>495300</xdr:colOff>
                    <xdr:row>1064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65" name="Option Button 955">
              <controlPr defaultSize="0" autoFill="0" autoLine="0" autoPict="0">
                <anchor moveWithCells="1">
                  <from>
                    <xdr:col>3</xdr:col>
                    <xdr:colOff>114300</xdr:colOff>
                    <xdr:row>1062</xdr:row>
                    <xdr:rowOff>38100</xdr:rowOff>
                  </from>
                  <to>
                    <xdr:col>7</xdr:col>
                    <xdr:colOff>60960</xdr:colOff>
                    <xdr:row>1063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66" name="Option Button 956">
              <controlPr defaultSize="0" autoFill="0" autoLine="0" autoPict="0">
                <anchor moveWithCells="1">
                  <from>
                    <xdr:col>3</xdr:col>
                    <xdr:colOff>114300</xdr:colOff>
                    <xdr:row>1063</xdr:row>
                    <xdr:rowOff>22860</xdr:rowOff>
                  </from>
                  <to>
                    <xdr:col>8</xdr:col>
                    <xdr:colOff>274320</xdr:colOff>
                    <xdr:row>1063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67" name="Group Box 957">
              <controlPr defaultSize="0" autoFill="0" autoPict="0">
                <anchor moveWithCells="1">
                  <from>
                    <xdr:col>3</xdr:col>
                    <xdr:colOff>7620</xdr:colOff>
                    <xdr:row>1071</xdr:row>
                    <xdr:rowOff>83820</xdr:rowOff>
                  </from>
                  <to>
                    <xdr:col>11</xdr:col>
                    <xdr:colOff>495300</xdr:colOff>
                    <xdr:row>1073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68" name="Option Button 958">
              <controlPr defaultSize="0" autoFill="0" autoLine="0" autoPict="0">
                <anchor moveWithCells="1">
                  <from>
                    <xdr:col>3</xdr:col>
                    <xdr:colOff>114300</xdr:colOff>
                    <xdr:row>1071</xdr:row>
                    <xdr:rowOff>121920</xdr:rowOff>
                  </from>
                  <to>
                    <xdr:col>7</xdr:col>
                    <xdr:colOff>60960</xdr:colOff>
                    <xdr:row>1072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69" name="Option Button 959">
              <controlPr defaultSize="0" autoFill="0" autoLine="0" autoPict="0">
                <anchor moveWithCells="1">
                  <from>
                    <xdr:col>3</xdr:col>
                    <xdr:colOff>114300</xdr:colOff>
                    <xdr:row>1072</xdr:row>
                    <xdr:rowOff>106680</xdr:rowOff>
                  </from>
                  <to>
                    <xdr:col>8</xdr:col>
                    <xdr:colOff>274320</xdr:colOff>
                    <xdr:row>1073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70" name="Group Box 960">
              <controlPr defaultSize="0" autoFill="0" autoPict="0">
                <anchor moveWithCells="1">
                  <from>
                    <xdr:col>3</xdr:col>
                    <xdr:colOff>7620</xdr:colOff>
                    <xdr:row>1107</xdr:row>
                    <xdr:rowOff>60960</xdr:rowOff>
                  </from>
                  <to>
                    <xdr:col>11</xdr:col>
                    <xdr:colOff>495300</xdr:colOff>
                    <xdr:row>1109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71" name="Option Button 961">
              <controlPr defaultSize="0" autoFill="0" autoLine="0" autoPict="0">
                <anchor moveWithCells="1">
                  <from>
                    <xdr:col>3</xdr:col>
                    <xdr:colOff>114300</xdr:colOff>
                    <xdr:row>1107</xdr:row>
                    <xdr:rowOff>99060</xdr:rowOff>
                  </from>
                  <to>
                    <xdr:col>7</xdr:col>
                    <xdr:colOff>60960</xdr:colOff>
                    <xdr:row>1108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72" name="Option Button 962">
              <controlPr defaultSize="0" autoFill="0" autoLine="0" autoPict="0">
                <anchor moveWithCells="1">
                  <from>
                    <xdr:col>3</xdr:col>
                    <xdr:colOff>114300</xdr:colOff>
                    <xdr:row>1108</xdr:row>
                    <xdr:rowOff>76200</xdr:rowOff>
                  </from>
                  <to>
                    <xdr:col>8</xdr:col>
                    <xdr:colOff>274320</xdr:colOff>
                    <xdr:row>1109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73" name="Group Box 963">
              <controlPr defaultSize="0" autoFill="0" autoPict="0">
                <anchor moveWithCells="1">
                  <from>
                    <xdr:col>3</xdr:col>
                    <xdr:colOff>7620</xdr:colOff>
                    <xdr:row>1126</xdr:row>
                    <xdr:rowOff>7620</xdr:rowOff>
                  </from>
                  <to>
                    <xdr:col>11</xdr:col>
                    <xdr:colOff>495300</xdr:colOff>
                    <xdr:row>1128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74" name="Option Button 964">
              <controlPr defaultSize="0" autoFill="0" autoLine="0" autoPict="0">
                <anchor moveWithCells="1">
                  <from>
                    <xdr:col>3</xdr:col>
                    <xdr:colOff>114300</xdr:colOff>
                    <xdr:row>1126</xdr:row>
                    <xdr:rowOff>45720</xdr:rowOff>
                  </from>
                  <to>
                    <xdr:col>7</xdr:col>
                    <xdr:colOff>60960</xdr:colOff>
                    <xdr:row>1127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75" name="Option Button 965">
              <controlPr defaultSize="0" autoFill="0" autoLine="0" autoPict="0">
                <anchor moveWithCells="1">
                  <from>
                    <xdr:col>3</xdr:col>
                    <xdr:colOff>114300</xdr:colOff>
                    <xdr:row>1127</xdr:row>
                    <xdr:rowOff>30480</xdr:rowOff>
                  </from>
                  <to>
                    <xdr:col>8</xdr:col>
                    <xdr:colOff>274320</xdr:colOff>
                    <xdr:row>1128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76" name="Group Box 966">
              <controlPr defaultSize="0" autoFill="0" autoPict="0">
                <anchor moveWithCells="1">
                  <from>
                    <xdr:col>3</xdr:col>
                    <xdr:colOff>7620</xdr:colOff>
                    <xdr:row>1131</xdr:row>
                    <xdr:rowOff>182880</xdr:rowOff>
                  </from>
                  <to>
                    <xdr:col>11</xdr:col>
                    <xdr:colOff>495300</xdr:colOff>
                    <xdr:row>1134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77" name="Option Button 967">
              <controlPr defaultSize="0" autoFill="0" autoLine="0" autoPict="0">
                <anchor moveWithCells="1">
                  <from>
                    <xdr:col>3</xdr:col>
                    <xdr:colOff>114300</xdr:colOff>
                    <xdr:row>1132</xdr:row>
                    <xdr:rowOff>30480</xdr:rowOff>
                  </from>
                  <to>
                    <xdr:col>7</xdr:col>
                    <xdr:colOff>60960</xdr:colOff>
                    <xdr:row>1133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78" name="Option Button 968">
              <controlPr defaultSize="0" autoFill="0" autoLine="0" autoPict="0">
                <anchor moveWithCells="1">
                  <from>
                    <xdr:col>3</xdr:col>
                    <xdr:colOff>114300</xdr:colOff>
                    <xdr:row>1133</xdr:row>
                    <xdr:rowOff>7620</xdr:rowOff>
                  </from>
                  <to>
                    <xdr:col>8</xdr:col>
                    <xdr:colOff>274320</xdr:colOff>
                    <xdr:row>1133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79" name="Group Box 969">
              <controlPr defaultSize="0" autoFill="0" autoPict="0">
                <anchor moveWithCells="1">
                  <from>
                    <xdr:col>3</xdr:col>
                    <xdr:colOff>7620</xdr:colOff>
                    <xdr:row>1142</xdr:row>
                    <xdr:rowOff>45720</xdr:rowOff>
                  </from>
                  <to>
                    <xdr:col>11</xdr:col>
                    <xdr:colOff>495300</xdr:colOff>
                    <xdr:row>1144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80" name="Option Button 970">
              <controlPr defaultSize="0" autoFill="0" autoLine="0" autoPict="0">
                <anchor moveWithCells="1">
                  <from>
                    <xdr:col>3</xdr:col>
                    <xdr:colOff>114300</xdr:colOff>
                    <xdr:row>1142</xdr:row>
                    <xdr:rowOff>83820</xdr:rowOff>
                  </from>
                  <to>
                    <xdr:col>7</xdr:col>
                    <xdr:colOff>60960</xdr:colOff>
                    <xdr:row>1143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81" name="Option Button 971">
              <controlPr defaultSize="0" autoFill="0" autoLine="0" autoPict="0">
                <anchor moveWithCells="1">
                  <from>
                    <xdr:col>3</xdr:col>
                    <xdr:colOff>114300</xdr:colOff>
                    <xdr:row>1143</xdr:row>
                    <xdr:rowOff>68580</xdr:rowOff>
                  </from>
                  <to>
                    <xdr:col>8</xdr:col>
                    <xdr:colOff>274320</xdr:colOff>
                    <xdr:row>1144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82" name="Group Box 972">
              <controlPr defaultSize="0" autoFill="0" autoPict="0">
                <anchor moveWithCells="1">
                  <from>
                    <xdr:col>3</xdr:col>
                    <xdr:colOff>7620</xdr:colOff>
                    <xdr:row>1179</xdr:row>
                    <xdr:rowOff>152400</xdr:rowOff>
                  </from>
                  <to>
                    <xdr:col>11</xdr:col>
                    <xdr:colOff>495300</xdr:colOff>
                    <xdr:row>1181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83" name="Option Button 973">
              <controlPr defaultSize="0" autoFill="0" autoLine="0" autoPict="0">
                <anchor moveWithCells="1">
                  <from>
                    <xdr:col>3</xdr:col>
                    <xdr:colOff>114300</xdr:colOff>
                    <xdr:row>1180</xdr:row>
                    <xdr:rowOff>0</xdr:rowOff>
                  </from>
                  <to>
                    <xdr:col>7</xdr:col>
                    <xdr:colOff>60960</xdr:colOff>
                    <xdr:row>1180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84" name="Option Button 974">
              <controlPr defaultSize="0" autoFill="0" autoLine="0" autoPict="0">
                <anchor moveWithCells="1">
                  <from>
                    <xdr:col>3</xdr:col>
                    <xdr:colOff>114300</xdr:colOff>
                    <xdr:row>1180</xdr:row>
                    <xdr:rowOff>175260</xdr:rowOff>
                  </from>
                  <to>
                    <xdr:col>8</xdr:col>
                    <xdr:colOff>274320</xdr:colOff>
                    <xdr:row>1181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85" name="Group Box 975">
              <controlPr defaultSize="0" autoFill="0" autoPict="0">
                <anchor moveWithCells="1">
                  <from>
                    <xdr:col>3</xdr:col>
                    <xdr:colOff>7620</xdr:colOff>
                    <xdr:row>1185</xdr:row>
                    <xdr:rowOff>38100</xdr:rowOff>
                  </from>
                  <to>
                    <xdr:col>11</xdr:col>
                    <xdr:colOff>495300</xdr:colOff>
                    <xdr:row>1187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86" name="Option Button 976">
              <controlPr defaultSize="0" autoFill="0" autoLine="0" autoPict="0">
                <anchor moveWithCells="1">
                  <from>
                    <xdr:col>3</xdr:col>
                    <xdr:colOff>114300</xdr:colOff>
                    <xdr:row>1185</xdr:row>
                    <xdr:rowOff>76200</xdr:rowOff>
                  </from>
                  <to>
                    <xdr:col>7</xdr:col>
                    <xdr:colOff>60960</xdr:colOff>
                    <xdr:row>1186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87" name="Option Button 977">
              <controlPr defaultSize="0" autoFill="0" autoLine="0" autoPict="0">
                <anchor moveWithCells="1">
                  <from>
                    <xdr:col>3</xdr:col>
                    <xdr:colOff>114300</xdr:colOff>
                    <xdr:row>1186</xdr:row>
                    <xdr:rowOff>60960</xdr:rowOff>
                  </from>
                  <to>
                    <xdr:col>8</xdr:col>
                    <xdr:colOff>274320</xdr:colOff>
                    <xdr:row>1187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88" name="Group Box 978">
              <controlPr defaultSize="0" autoFill="0" autoPict="0">
                <anchor moveWithCells="1">
                  <from>
                    <xdr:col>2</xdr:col>
                    <xdr:colOff>304800</xdr:colOff>
                    <xdr:row>1230</xdr:row>
                    <xdr:rowOff>60960</xdr:rowOff>
                  </from>
                  <to>
                    <xdr:col>11</xdr:col>
                    <xdr:colOff>464820</xdr:colOff>
                    <xdr:row>1233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89" name="Option Button 979">
              <controlPr defaultSize="0" autoFill="0" autoLine="0" autoPict="0">
                <anchor moveWithCells="1">
                  <from>
                    <xdr:col>3</xdr:col>
                    <xdr:colOff>114300</xdr:colOff>
                    <xdr:row>1230</xdr:row>
                    <xdr:rowOff>106680</xdr:rowOff>
                  </from>
                  <to>
                    <xdr:col>7</xdr:col>
                    <xdr:colOff>60960</xdr:colOff>
                    <xdr:row>1231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90" name="Option Button 980">
              <controlPr defaultSize="0" autoFill="0" autoLine="0" autoPict="0">
                <anchor moveWithCells="1">
                  <from>
                    <xdr:col>3</xdr:col>
                    <xdr:colOff>114300</xdr:colOff>
                    <xdr:row>1231</xdr:row>
                    <xdr:rowOff>83820</xdr:rowOff>
                  </from>
                  <to>
                    <xdr:col>8</xdr:col>
                    <xdr:colOff>274320</xdr:colOff>
                    <xdr:row>1232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91" name="Group Box 981">
              <controlPr defaultSize="0" autoFill="0" autoPict="0">
                <anchor moveWithCells="1">
                  <from>
                    <xdr:col>3</xdr:col>
                    <xdr:colOff>7620</xdr:colOff>
                    <xdr:row>1246</xdr:row>
                    <xdr:rowOff>76200</xdr:rowOff>
                  </from>
                  <to>
                    <xdr:col>11</xdr:col>
                    <xdr:colOff>495300</xdr:colOff>
                    <xdr:row>1250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92" name="Option Button 982">
              <controlPr defaultSize="0" autoFill="0" autoLine="0" autoPict="0">
                <anchor moveWithCells="1">
                  <from>
                    <xdr:col>3</xdr:col>
                    <xdr:colOff>114300</xdr:colOff>
                    <xdr:row>1246</xdr:row>
                    <xdr:rowOff>114300</xdr:rowOff>
                  </from>
                  <to>
                    <xdr:col>11</xdr:col>
                    <xdr:colOff>350520</xdr:colOff>
                    <xdr:row>1247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93" name="Option Button 983">
              <controlPr defaultSize="0" autoFill="0" autoLine="0" autoPict="0">
                <anchor moveWithCells="1">
                  <from>
                    <xdr:col>3</xdr:col>
                    <xdr:colOff>114300</xdr:colOff>
                    <xdr:row>1247</xdr:row>
                    <xdr:rowOff>99060</xdr:rowOff>
                  </from>
                  <to>
                    <xdr:col>11</xdr:col>
                    <xdr:colOff>441960</xdr:colOff>
                    <xdr:row>1248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94" name="Option Button 984">
              <controlPr defaultSize="0" autoFill="0" autoLine="0" autoPict="0">
                <anchor moveWithCells="1">
                  <from>
                    <xdr:col>3</xdr:col>
                    <xdr:colOff>114300</xdr:colOff>
                    <xdr:row>1248</xdr:row>
                    <xdr:rowOff>76200</xdr:rowOff>
                  </from>
                  <to>
                    <xdr:col>10</xdr:col>
                    <xdr:colOff>365760</xdr:colOff>
                    <xdr:row>1250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95" name="Group Box 985">
              <controlPr defaultSize="0" autoFill="0" autoPict="0">
                <anchor moveWithCells="1">
                  <from>
                    <xdr:col>3</xdr:col>
                    <xdr:colOff>7620</xdr:colOff>
                    <xdr:row>1253</xdr:row>
                    <xdr:rowOff>38100</xdr:rowOff>
                  </from>
                  <to>
                    <xdr:col>11</xdr:col>
                    <xdr:colOff>495300</xdr:colOff>
                    <xdr:row>1255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96" name="Option Button 986">
              <controlPr defaultSize="0" autoFill="0" autoLine="0" autoPict="0">
                <anchor moveWithCells="1">
                  <from>
                    <xdr:col>3</xdr:col>
                    <xdr:colOff>114300</xdr:colOff>
                    <xdr:row>1253</xdr:row>
                    <xdr:rowOff>76200</xdr:rowOff>
                  </from>
                  <to>
                    <xdr:col>7</xdr:col>
                    <xdr:colOff>60960</xdr:colOff>
                    <xdr:row>1254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97" name="Option Button 987">
              <controlPr defaultSize="0" autoFill="0" autoLine="0" autoPict="0">
                <anchor moveWithCells="1">
                  <from>
                    <xdr:col>3</xdr:col>
                    <xdr:colOff>114300</xdr:colOff>
                    <xdr:row>1254</xdr:row>
                    <xdr:rowOff>60960</xdr:rowOff>
                  </from>
                  <to>
                    <xdr:col>8</xdr:col>
                    <xdr:colOff>274320</xdr:colOff>
                    <xdr:row>1255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98" name="Group Box 988">
              <controlPr defaultSize="0" autoFill="0" autoPict="0">
                <anchor moveWithCells="1">
                  <from>
                    <xdr:col>3</xdr:col>
                    <xdr:colOff>7620</xdr:colOff>
                    <xdr:row>1257</xdr:row>
                    <xdr:rowOff>60960</xdr:rowOff>
                  </from>
                  <to>
                    <xdr:col>11</xdr:col>
                    <xdr:colOff>495300</xdr:colOff>
                    <xdr:row>1259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99" name="Option Button 989">
              <controlPr defaultSize="0" autoFill="0" autoLine="0" autoPict="0">
                <anchor moveWithCells="1">
                  <from>
                    <xdr:col>3</xdr:col>
                    <xdr:colOff>114300</xdr:colOff>
                    <xdr:row>1257</xdr:row>
                    <xdr:rowOff>99060</xdr:rowOff>
                  </from>
                  <to>
                    <xdr:col>7</xdr:col>
                    <xdr:colOff>60960</xdr:colOff>
                    <xdr:row>1258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00" name="Option Button 990">
              <controlPr defaultSize="0" autoFill="0" autoLine="0" autoPict="0">
                <anchor moveWithCells="1">
                  <from>
                    <xdr:col>3</xdr:col>
                    <xdr:colOff>114300</xdr:colOff>
                    <xdr:row>1258</xdr:row>
                    <xdr:rowOff>76200</xdr:rowOff>
                  </from>
                  <to>
                    <xdr:col>8</xdr:col>
                    <xdr:colOff>274320</xdr:colOff>
                    <xdr:row>1259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401" name="Group Box 991">
              <controlPr defaultSize="0" autoFill="0" autoPict="0">
                <anchor moveWithCells="1">
                  <from>
                    <xdr:col>3</xdr:col>
                    <xdr:colOff>7620</xdr:colOff>
                    <xdr:row>1266</xdr:row>
                    <xdr:rowOff>76200</xdr:rowOff>
                  </from>
                  <to>
                    <xdr:col>11</xdr:col>
                    <xdr:colOff>495300</xdr:colOff>
                    <xdr:row>1271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402" name="Option Button 992">
              <controlPr defaultSize="0" autoFill="0" autoLine="0" autoPict="0">
                <anchor moveWithCells="1">
                  <from>
                    <xdr:col>3</xdr:col>
                    <xdr:colOff>114300</xdr:colOff>
                    <xdr:row>1266</xdr:row>
                    <xdr:rowOff>114300</xdr:rowOff>
                  </from>
                  <to>
                    <xdr:col>11</xdr:col>
                    <xdr:colOff>350520</xdr:colOff>
                    <xdr:row>1268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403" name="Option Button 993">
              <controlPr defaultSize="0" autoFill="0" autoLine="0" autoPict="0">
                <anchor moveWithCells="1">
                  <from>
                    <xdr:col>3</xdr:col>
                    <xdr:colOff>114300</xdr:colOff>
                    <xdr:row>1268</xdr:row>
                    <xdr:rowOff>114300</xdr:rowOff>
                  </from>
                  <to>
                    <xdr:col>11</xdr:col>
                    <xdr:colOff>228600</xdr:colOff>
                    <xdr:row>1270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404" name="Option Button 995">
              <controlPr defaultSize="0" autoFill="0" autoLine="0" autoPict="0">
                <anchor moveWithCells="1">
                  <from>
                    <xdr:col>3</xdr:col>
                    <xdr:colOff>114300</xdr:colOff>
                    <xdr:row>1270</xdr:row>
                    <xdr:rowOff>99060</xdr:rowOff>
                  </from>
                  <to>
                    <xdr:col>11</xdr:col>
                    <xdr:colOff>441960</xdr:colOff>
                    <xdr:row>1271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405" name="Group Box 996">
              <controlPr defaultSize="0" autoFill="0" autoPict="0">
                <anchor moveWithCells="1">
                  <from>
                    <xdr:col>3</xdr:col>
                    <xdr:colOff>7620</xdr:colOff>
                    <xdr:row>1287</xdr:row>
                    <xdr:rowOff>7620</xdr:rowOff>
                  </from>
                  <to>
                    <xdr:col>11</xdr:col>
                    <xdr:colOff>480060</xdr:colOff>
                    <xdr:row>1291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406" name="Option Button 997">
              <controlPr defaultSize="0" autoFill="0" autoLine="0" autoPict="0">
                <anchor moveWithCells="1">
                  <from>
                    <xdr:col>3</xdr:col>
                    <xdr:colOff>114300</xdr:colOff>
                    <xdr:row>1287</xdr:row>
                    <xdr:rowOff>45720</xdr:rowOff>
                  </from>
                  <to>
                    <xdr:col>11</xdr:col>
                    <xdr:colOff>350520</xdr:colOff>
                    <xdr:row>1288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407" name="Option Button 998">
              <controlPr defaultSize="0" autoFill="0" autoLine="0" autoPict="0">
                <anchor moveWithCells="1">
                  <from>
                    <xdr:col>3</xdr:col>
                    <xdr:colOff>114300</xdr:colOff>
                    <xdr:row>1288</xdr:row>
                    <xdr:rowOff>30480</xdr:rowOff>
                  </from>
                  <to>
                    <xdr:col>10</xdr:col>
                    <xdr:colOff>190500</xdr:colOff>
                    <xdr:row>1289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408" name="Option Button 999">
              <controlPr defaultSize="0" autoFill="0" autoLine="0" autoPict="0">
                <anchor moveWithCells="1">
                  <from>
                    <xdr:col>3</xdr:col>
                    <xdr:colOff>114300</xdr:colOff>
                    <xdr:row>1289</xdr:row>
                    <xdr:rowOff>175260</xdr:rowOff>
                  </from>
                  <to>
                    <xdr:col>11</xdr:col>
                    <xdr:colOff>441960</xdr:colOff>
                    <xdr:row>1290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409" name="Option Button 1000">
              <controlPr defaultSize="0" autoFill="0" autoLine="0" autoPict="0">
                <anchor moveWithCells="1">
                  <from>
                    <xdr:col>3</xdr:col>
                    <xdr:colOff>114300</xdr:colOff>
                    <xdr:row>1290</xdr:row>
                    <xdr:rowOff>152400</xdr:rowOff>
                  </from>
                  <to>
                    <xdr:col>11</xdr:col>
                    <xdr:colOff>441960</xdr:colOff>
                    <xdr:row>1291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410" name="Group Box 1001">
              <controlPr defaultSize="0" autoFill="0" autoPict="0">
                <anchor moveWithCells="1">
                  <from>
                    <xdr:col>3</xdr:col>
                    <xdr:colOff>7620</xdr:colOff>
                    <xdr:row>1300</xdr:row>
                    <xdr:rowOff>99060</xdr:rowOff>
                  </from>
                  <to>
                    <xdr:col>11</xdr:col>
                    <xdr:colOff>495300</xdr:colOff>
                    <xdr:row>1302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411" name="Option Button 1002">
              <controlPr defaultSize="0" autoFill="0" autoLine="0" autoPict="0">
                <anchor moveWithCells="1">
                  <from>
                    <xdr:col>3</xdr:col>
                    <xdr:colOff>114300</xdr:colOff>
                    <xdr:row>1300</xdr:row>
                    <xdr:rowOff>137160</xdr:rowOff>
                  </from>
                  <to>
                    <xdr:col>7</xdr:col>
                    <xdr:colOff>60960</xdr:colOff>
                    <xdr:row>1301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412" name="Option Button 1003">
              <controlPr defaultSize="0" autoFill="0" autoLine="0" autoPict="0">
                <anchor moveWithCells="1">
                  <from>
                    <xdr:col>3</xdr:col>
                    <xdr:colOff>114300</xdr:colOff>
                    <xdr:row>1301</xdr:row>
                    <xdr:rowOff>114300</xdr:rowOff>
                  </from>
                  <to>
                    <xdr:col>8</xdr:col>
                    <xdr:colOff>274320</xdr:colOff>
                    <xdr:row>1302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413" name="Group Box 1004">
              <controlPr defaultSize="0" autoFill="0" autoPict="0">
                <anchor moveWithCells="1">
                  <from>
                    <xdr:col>3</xdr:col>
                    <xdr:colOff>7620</xdr:colOff>
                    <xdr:row>1316</xdr:row>
                    <xdr:rowOff>38100</xdr:rowOff>
                  </from>
                  <to>
                    <xdr:col>11</xdr:col>
                    <xdr:colOff>495300</xdr:colOff>
                    <xdr:row>1318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414" name="Option Button 1005">
              <controlPr defaultSize="0" autoFill="0" autoLine="0" autoPict="0">
                <anchor moveWithCells="1">
                  <from>
                    <xdr:col>3</xdr:col>
                    <xdr:colOff>114300</xdr:colOff>
                    <xdr:row>1316</xdr:row>
                    <xdr:rowOff>76200</xdr:rowOff>
                  </from>
                  <to>
                    <xdr:col>7</xdr:col>
                    <xdr:colOff>60960</xdr:colOff>
                    <xdr:row>1317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415" name="Option Button 1006">
              <controlPr defaultSize="0" autoFill="0" autoLine="0" autoPict="0">
                <anchor moveWithCells="1">
                  <from>
                    <xdr:col>3</xdr:col>
                    <xdr:colOff>114300</xdr:colOff>
                    <xdr:row>1317</xdr:row>
                    <xdr:rowOff>60960</xdr:rowOff>
                  </from>
                  <to>
                    <xdr:col>8</xdr:col>
                    <xdr:colOff>274320</xdr:colOff>
                    <xdr:row>1318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416" name="Group Box 1007">
              <controlPr defaultSize="0" autoFill="0" autoPict="0">
                <anchor moveWithCells="1">
                  <from>
                    <xdr:col>3</xdr:col>
                    <xdr:colOff>7620</xdr:colOff>
                    <xdr:row>1333</xdr:row>
                    <xdr:rowOff>60960</xdr:rowOff>
                  </from>
                  <to>
                    <xdr:col>11</xdr:col>
                    <xdr:colOff>495300</xdr:colOff>
                    <xdr:row>1335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417" name="Option Button 1008">
              <controlPr defaultSize="0" autoFill="0" autoLine="0" autoPict="0">
                <anchor moveWithCells="1">
                  <from>
                    <xdr:col>3</xdr:col>
                    <xdr:colOff>114300</xdr:colOff>
                    <xdr:row>1333</xdr:row>
                    <xdr:rowOff>99060</xdr:rowOff>
                  </from>
                  <to>
                    <xdr:col>7</xdr:col>
                    <xdr:colOff>60960</xdr:colOff>
                    <xdr:row>1334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418" name="Option Button 1009">
              <controlPr defaultSize="0" autoFill="0" autoLine="0" autoPict="0">
                <anchor moveWithCells="1">
                  <from>
                    <xdr:col>3</xdr:col>
                    <xdr:colOff>114300</xdr:colOff>
                    <xdr:row>1334</xdr:row>
                    <xdr:rowOff>76200</xdr:rowOff>
                  </from>
                  <to>
                    <xdr:col>8</xdr:col>
                    <xdr:colOff>274320</xdr:colOff>
                    <xdr:row>1335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419" name="Group Box 1010">
              <controlPr defaultSize="0" autoFill="0" autoPict="0">
                <anchor moveWithCells="1">
                  <from>
                    <xdr:col>3</xdr:col>
                    <xdr:colOff>7620</xdr:colOff>
                    <xdr:row>1362</xdr:row>
                    <xdr:rowOff>60960</xdr:rowOff>
                  </from>
                  <to>
                    <xdr:col>11</xdr:col>
                    <xdr:colOff>495300</xdr:colOff>
                    <xdr:row>1364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420" name="Option Button 1011">
              <controlPr defaultSize="0" autoFill="0" autoLine="0" autoPict="0">
                <anchor moveWithCells="1">
                  <from>
                    <xdr:col>3</xdr:col>
                    <xdr:colOff>114300</xdr:colOff>
                    <xdr:row>1362</xdr:row>
                    <xdr:rowOff>99060</xdr:rowOff>
                  </from>
                  <to>
                    <xdr:col>7</xdr:col>
                    <xdr:colOff>60960</xdr:colOff>
                    <xdr:row>1363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421" name="Option Button 1012">
              <controlPr defaultSize="0" autoFill="0" autoLine="0" autoPict="0">
                <anchor moveWithCells="1">
                  <from>
                    <xdr:col>3</xdr:col>
                    <xdr:colOff>114300</xdr:colOff>
                    <xdr:row>1363</xdr:row>
                    <xdr:rowOff>76200</xdr:rowOff>
                  </from>
                  <to>
                    <xdr:col>8</xdr:col>
                    <xdr:colOff>274320</xdr:colOff>
                    <xdr:row>1364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422" name="Group Box 1013">
              <controlPr defaultSize="0" autoFill="0" autoPict="0">
                <anchor moveWithCells="1">
                  <from>
                    <xdr:col>3</xdr:col>
                    <xdr:colOff>7620</xdr:colOff>
                    <xdr:row>1380</xdr:row>
                    <xdr:rowOff>38100</xdr:rowOff>
                  </from>
                  <to>
                    <xdr:col>11</xdr:col>
                    <xdr:colOff>495300</xdr:colOff>
                    <xdr:row>1382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423" name="Option Button 1014">
              <controlPr defaultSize="0" autoFill="0" autoLine="0" autoPict="0">
                <anchor moveWithCells="1">
                  <from>
                    <xdr:col>3</xdr:col>
                    <xdr:colOff>114300</xdr:colOff>
                    <xdr:row>1380</xdr:row>
                    <xdr:rowOff>76200</xdr:rowOff>
                  </from>
                  <to>
                    <xdr:col>7</xdr:col>
                    <xdr:colOff>60960</xdr:colOff>
                    <xdr:row>1381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424" name="Option Button 1015">
              <controlPr defaultSize="0" autoFill="0" autoLine="0" autoPict="0">
                <anchor moveWithCells="1">
                  <from>
                    <xdr:col>3</xdr:col>
                    <xdr:colOff>114300</xdr:colOff>
                    <xdr:row>1381</xdr:row>
                    <xdr:rowOff>60960</xdr:rowOff>
                  </from>
                  <to>
                    <xdr:col>8</xdr:col>
                    <xdr:colOff>274320</xdr:colOff>
                    <xdr:row>1382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425" name="Group Box 1016">
              <controlPr defaultSize="0" autoFill="0" autoPict="0">
                <anchor moveWithCells="1">
                  <from>
                    <xdr:col>3</xdr:col>
                    <xdr:colOff>7620</xdr:colOff>
                    <xdr:row>1400</xdr:row>
                    <xdr:rowOff>30480</xdr:rowOff>
                  </from>
                  <to>
                    <xdr:col>11</xdr:col>
                    <xdr:colOff>480060</xdr:colOff>
                    <xdr:row>1402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426" name="Option Button 1017">
              <controlPr defaultSize="0" autoFill="0" autoLine="0" autoPict="0">
                <anchor moveWithCells="1">
                  <from>
                    <xdr:col>3</xdr:col>
                    <xdr:colOff>114300</xdr:colOff>
                    <xdr:row>1400</xdr:row>
                    <xdr:rowOff>68580</xdr:rowOff>
                  </from>
                  <to>
                    <xdr:col>7</xdr:col>
                    <xdr:colOff>60960</xdr:colOff>
                    <xdr:row>1401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427" name="Option Button 1018">
              <controlPr defaultSize="0" autoFill="0" autoLine="0" autoPict="0">
                <anchor moveWithCells="1">
                  <from>
                    <xdr:col>3</xdr:col>
                    <xdr:colOff>114300</xdr:colOff>
                    <xdr:row>1401</xdr:row>
                    <xdr:rowOff>45720</xdr:rowOff>
                  </from>
                  <to>
                    <xdr:col>8</xdr:col>
                    <xdr:colOff>274320</xdr:colOff>
                    <xdr:row>1402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428" name="Group Box 1019">
              <controlPr defaultSize="0" autoFill="0" autoPict="0">
                <anchor moveWithCells="1">
                  <from>
                    <xdr:col>3</xdr:col>
                    <xdr:colOff>7620</xdr:colOff>
                    <xdr:row>1406</xdr:row>
                    <xdr:rowOff>45720</xdr:rowOff>
                  </from>
                  <to>
                    <xdr:col>11</xdr:col>
                    <xdr:colOff>480060</xdr:colOff>
                    <xdr:row>1408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429" name="Option Button 1020">
              <controlPr defaultSize="0" autoFill="0" autoLine="0" autoPict="0">
                <anchor moveWithCells="1">
                  <from>
                    <xdr:col>3</xdr:col>
                    <xdr:colOff>114300</xdr:colOff>
                    <xdr:row>1406</xdr:row>
                    <xdr:rowOff>83820</xdr:rowOff>
                  </from>
                  <to>
                    <xdr:col>7</xdr:col>
                    <xdr:colOff>60960</xdr:colOff>
                    <xdr:row>1407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430" name="Option Button 1021">
              <controlPr defaultSize="0" autoFill="0" autoLine="0" autoPict="0">
                <anchor moveWithCells="1">
                  <from>
                    <xdr:col>3</xdr:col>
                    <xdr:colOff>114300</xdr:colOff>
                    <xdr:row>1407</xdr:row>
                    <xdr:rowOff>68580</xdr:rowOff>
                  </from>
                  <to>
                    <xdr:col>8</xdr:col>
                    <xdr:colOff>274320</xdr:colOff>
                    <xdr:row>1408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431" name="Group Box 1022">
              <controlPr defaultSize="0" autoFill="0" autoPict="0">
                <anchor moveWithCells="1">
                  <from>
                    <xdr:col>3</xdr:col>
                    <xdr:colOff>7620</xdr:colOff>
                    <xdr:row>1411</xdr:row>
                    <xdr:rowOff>83820</xdr:rowOff>
                  </from>
                  <to>
                    <xdr:col>11</xdr:col>
                    <xdr:colOff>495300</xdr:colOff>
                    <xdr:row>1413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432" name="Option Button 1023">
              <controlPr defaultSize="0" autoFill="0" autoLine="0" autoPict="0">
                <anchor moveWithCells="1">
                  <from>
                    <xdr:col>3</xdr:col>
                    <xdr:colOff>114300</xdr:colOff>
                    <xdr:row>1411</xdr:row>
                    <xdr:rowOff>121920</xdr:rowOff>
                  </from>
                  <to>
                    <xdr:col>7</xdr:col>
                    <xdr:colOff>60960</xdr:colOff>
                    <xdr:row>1412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433" name="Option Button 1024">
              <controlPr defaultSize="0" autoFill="0" autoLine="0" autoPict="0">
                <anchor moveWithCells="1">
                  <from>
                    <xdr:col>3</xdr:col>
                    <xdr:colOff>114300</xdr:colOff>
                    <xdr:row>1412</xdr:row>
                    <xdr:rowOff>106680</xdr:rowOff>
                  </from>
                  <to>
                    <xdr:col>8</xdr:col>
                    <xdr:colOff>274320</xdr:colOff>
                    <xdr:row>1413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434" name="Group Box 1025">
              <controlPr defaultSize="0" autoFill="0" autoPict="0">
                <anchor moveWithCells="1">
                  <from>
                    <xdr:col>3</xdr:col>
                    <xdr:colOff>7620</xdr:colOff>
                    <xdr:row>1438</xdr:row>
                    <xdr:rowOff>45720</xdr:rowOff>
                  </from>
                  <to>
                    <xdr:col>11</xdr:col>
                    <xdr:colOff>480060</xdr:colOff>
                    <xdr:row>1440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35" name="Option Button 1026">
              <controlPr defaultSize="0" autoFill="0" autoLine="0" autoPict="0">
                <anchor moveWithCells="1">
                  <from>
                    <xdr:col>3</xdr:col>
                    <xdr:colOff>114300</xdr:colOff>
                    <xdr:row>1438</xdr:row>
                    <xdr:rowOff>83820</xdr:rowOff>
                  </from>
                  <to>
                    <xdr:col>7</xdr:col>
                    <xdr:colOff>60960</xdr:colOff>
                    <xdr:row>1439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36" name="Option Button 1027">
              <controlPr defaultSize="0" autoFill="0" autoLine="0" autoPict="0">
                <anchor moveWithCells="1">
                  <from>
                    <xdr:col>3</xdr:col>
                    <xdr:colOff>114300</xdr:colOff>
                    <xdr:row>1439</xdr:row>
                    <xdr:rowOff>68580</xdr:rowOff>
                  </from>
                  <to>
                    <xdr:col>8</xdr:col>
                    <xdr:colOff>274320</xdr:colOff>
                    <xdr:row>1440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37" name="Group Box 1028">
              <controlPr defaultSize="0" autoFill="0" autoPict="0">
                <anchor moveWithCells="1">
                  <from>
                    <xdr:col>3</xdr:col>
                    <xdr:colOff>7620</xdr:colOff>
                    <xdr:row>1443</xdr:row>
                    <xdr:rowOff>83820</xdr:rowOff>
                  </from>
                  <to>
                    <xdr:col>11</xdr:col>
                    <xdr:colOff>495300</xdr:colOff>
                    <xdr:row>1447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438" name="Option Button 1029">
              <controlPr defaultSize="0" autoFill="0" autoLine="0" autoPict="0">
                <anchor moveWithCells="1">
                  <from>
                    <xdr:col>3</xdr:col>
                    <xdr:colOff>114300</xdr:colOff>
                    <xdr:row>1443</xdr:row>
                    <xdr:rowOff>121920</xdr:rowOff>
                  </from>
                  <to>
                    <xdr:col>11</xdr:col>
                    <xdr:colOff>220980</xdr:colOff>
                    <xdr:row>1445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439" name="Option Button 1030">
              <controlPr defaultSize="0" autoFill="0" autoLine="0" autoPict="0">
                <anchor moveWithCells="1">
                  <from>
                    <xdr:col>3</xdr:col>
                    <xdr:colOff>114300</xdr:colOff>
                    <xdr:row>1445</xdr:row>
                    <xdr:rowOff>45720</xdr:rowOff>
                  </from>
                  <to>
                    <xdr:col>11</xdr:col>
                    <xdr:colOff>342900</xdr:colOff>
                    <xdr:row>1447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40" name="Check Box 1031">
              <controlPr defaultSize="0" autoFill="0" autoLine="0" autoPict="0">
                <anchor moveWithCells="1">
                  <from>
                    <xdr:col>4</xdr:col>
                    <xdr:colOff>563880</xdr:colOff>
                    <xdr:row>27</xdr:row>
                    <xdr:rowOff>99060</xdr:rowOff>
                  </from>
                  <to>
                    <xdr:col>15</xdr:col>
                    <xdr:colOff>533400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441" name="Option Button 1044">
              <controlPr defaultSize="0" autoFill="0" autoLine="0" autoPict="0">
                <anchor moveWithCells="1">
                  <from>
                    <xdr:col>3</xdr:col>
                    <xdr:colOff>114300</xdr:colOff>
                    <xdr:row>182</xdr:row>
                    <xdr:rowOff>99060</xdr:rowOff>
                  </from>
                  <to>
                    <xdr:col>11</xdr:col>
                    <xdr:colOff>426720</xdr:colOff>
                    <xdr:row>183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442" name="Option Button 1045">
              <controlPr defaultSize="0" autoFill="0" autoLine="0" autoPict="0">
                <anchor moveWithCells="1">
                  <from>
                    <xdr:col>3</xdr:col>
                    <xdr:colOff>114300</xdr:colOff>
                    <xdr:row>183</xdr:row>
                    <xdr:rowOff>76200</xdr:rowOff>
                  </from>
                  <to>
                    <xdr:col>11</xdr:col>
                    <xdr:colOff>480060</xdr:colOff>
                    <xdr:row>184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443" name="Group Box 1046">
              <controlPr defaultSize="0" autoFill="0" autoPict="0">
                <anchor moveWithCells="1">
                  <from>
                    <xdr:col>3</xdr:col>
                    <xdr:colOff>7620</xdr:colOff>
                    <xdr:row>182</xdr:row>
                    <xdr:rowOff>68580</xdr:rowOff>
                  </from>
                  <to>
                    <xdr:col>11</xdr:col>
                    <xdr:colOff>495300</xdr:colOff>
                    <xdr:row>184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444" name="Check Box 1047">
              <controlPr defaultSize="0" autoFill="0" autoLine="0" autoPict="0">
                <anchor moveWithCells="1">
                  <from>
                    <xdr:col>2</xdr:col>
                    <xdr:colOff>304800</xdr:colOff>
                    <xdr:row>696</xdr:row>
                    <xdr:rowOff>68580</xdr:rowOff>
                  </from>
                  <to>
                    <xdr:col>11</xdr:col>
                    <xdr:colOff>350520</xdr:colOff>
                    <xdr:row>697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445" name="Group Box 1048">
              <controlPr defaultSize="0" autoFill="0" autoPict="0">
                <anchor moveWithCells="1">
                  <from>
                    <xdr:col>3</xdr:col>
                    <xdr:colOff>7620</xdr:colOff>
                    <xdr:row>690</xdr:row>
                    <xdr:rowOff>114300</xdr:rowOff>
                  </from>
                  <to>
                    <xdr:col>11</xdr:col>
                    <xdr:colOff>495300</xdr:colOff>
                    <xdr:row>692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446" name="Option Button 1049">
              <controlPr defaultSize="0" autoFill="0" autoLine="0" autoPict="0">
                <anchor moveWithCells="1">
                  <from>
                    <xdr:col>3</xdr:col>
                    <xdr:colOff>114300</xdr:colOff>
                    <xdr:row>690</xdr:row>
                    <xdr:rowOff>144780</xdr:rowOff>
                  </from>
                  <to>
                    <xdr:col>7</xdr:col>
                    <xdr:colOff>60960</xdr:colOff>
                    <xdr:row>691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447" name="Option Button 1050">
              <controlPr defaultSize="0" autoFill="0" autoLine="0" autoPict="0">
                <anchor moveWithCells="1">
                  <from>
                    <xdr:col>3</xdr:col>
                    <xdr:colOff>114300</xdr:colOff>
                    <xdr:row>691</xdr:row>
                    <xdr:rowOff>121920</xdr:rowOff>
                  </from>
                  <to>
                    <xdr:col>8</xdr:col>
                    <xdr:colOff>274320</xdr:colOff>
                    <xdr:row>692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448" name="Check Box 1051">
              <controlPr defaultSize="0" autoFill="0" autoLine="0" autoPict="0">
                <anchor moveWithCells="1">
                  <from>
                    <xdr:col>2</xdr:col>
                    <xdr:colOff>304800</xdr:colOff>
                    <xdr:row>697</xdr:row>
                    <xdr:rowOff>45720</xdr:rowOff>
                  </from>
                  <to>
                    <xdr:col>11</xdr:col>
                    <xdr:colOff>350520</xdr:colOff>
                    <xdr:row>698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49" name="Group Box 1054">
              <controlPr defaultSize="0" autoFill="0" autoPict="0">
                <anchor moveWithCells="1">
                  <from>
                    <xdr:col>3</xdr:col>
                    <xdr:colOff>7620</xdr:colOff>
                    <xdr:row>700</xdr:row>
                    <xdr:rowOff>121920</xdr:rowOff>
                  </from>
                  <to>
                    <xdr:col>11</xdr:col>
                    <xdr:colOff>495300</xdr:colOff>
                    <xdr:row>702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450" name="Option Button 1055">
              <controlPr defaultSize="0" autoFill="0" autoLine="0" autoPict="0">
                <anchor moveWithCells="1">
                  <from>
                    <xdr:col>3</xdr:col>
                    <xdr:colOff>114300</xdr:colOff>
                    <xdr:row>700</xdr:row>
                    <xdr:rowOff>160020</xdr:rowOff>
                  </from>
                  <to>
                    <xdr:col>7</xdr:col>
                    <xdr:colOff>60960</xdr:colOff>
                    <xdr:row>701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451" name="Option Button 1056">
              <controlPr defaultSize="0" autoFill="0" autoLine="0" autoPict="0">
                <anchor moveWithCells="1">
                  <from>
                    <xdr:col>3</xdr:col>
                    <xdr:colOff>114300</xdr:colOff>
                    <xdr:row>701</xdr:row>
                    <xdr:rowOff>144780</xdr:rowOff>
                  </from>
                  <to>
                    <xdr:col>8</xdr:col>
                    <xdr:colOff>274320</xdr:colOff>
                    <xdr:row>702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52" name="Group Box 1064">
              <controlPr defaultSize="0" autoFill="0" autoPict="0">
                <anchor moveWithCells="1">
                  <from>
                    <xdr:col>3</xdr:col>
                    <xdr:colOff>7620</xdr:colOff>
                    <xdr:row>958</xdr:row>
                    <xdr:rowOff>60960</xdr:rowOff>
                  </from>
                  <to>
                    <xdr:col>11</xdr:col>
                    <xdr:colOff>495300</xdr:colOff>
                    <xdr:row>960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53" name="Option Button 1065">
              <controlPr defaultSize="0" autoFill="0" autoLine="0" autoPict="0">
                <anchor moveWithCells="1">
                  <from>
                    <xdr:col>3</xdr:col>
                    <xdr:colOff>114300</xdr:colOff>
                    <xdr:row>958</xdr:row>
                    <xdr:rowOff>99060</xdr:rowOff>
                  </from>
                  <to>
                    <xdr:col>7</xdr:col>
                    <xdr:colOff>60960</xdr:colOff>
                    <xdr:row>959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4" name="Option Button 1066">
              <controlPr defaultSize="0" autoFill="0" autoLine="0" autoPict="0">
                <anchor moveWithCells="1">
                  <from>
                    <xdr:col>3</xdr:col>
                    <xdr:colOff>114300</xdr:colOff>
                    <xdr:row>959</xdr:row>
                    <xdr:rowOff>76200</xdr:rowOff>
                  </from>
                  <to>
                    <xdr:col>8</xdr:col>
                    <xdr:colOff>274320</xdr:colOff>
                    <xdr:row>960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55" name="Group Box 1071">
              <controlPr defaultSize="0" autoFill="0" autoPict="0">
                <anchor moveWithCells="1">
                  <from>
                    <xdr:col>3</xdr:col>
                    <xdr:colOff>7620</xdr:colOff>
                    <xdr:row>1203</xdr:row>
                    <xdr:rowOff>114300</xdr:rowOff>
                  </from>
                  <to>
                    <xdr:col>11</xdr:col>
                    <xdr:colOff>495300</xdr:colOff>
                    <xdr:row>1206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6" name="Option Button 1072">
              <controlPr defaultSize="0" autoFill="0" autoLine="0" autoPict="0">
                <anchor moveWithCells="1">
                  <from>
                    <xdr:col>3</xdr:col>
                    <xdr:colOff>114300</xdr:colOff>
                    <xdr:row>1203</xdr:row>
                    <xdr:rowOff>175260</xdr:rowOff>
                  </from>
                  <to>
                    <xdr:col>11</xdr:col>
                    <xdr:colOff>457200</xdr:colOff>
                    <xdr:row>1204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57" name="Option Button 1073">
              <controlPr defaultSize="0" autoFill="0" autoLine="0" autoPict="0">
                <anchor moveWithCells="1">
                  <from>
                    <xdr:col>3</xdr:col>
                    <xdr:colOff>114300</xdr:colOff>
                    <xdr:row>1204</xdr:row>
                    <xdr:rowOff>152400</xdr:rowOff>
                  </from>
                  <to>
                    <xdr:col>11</xdr:col>
                    <xdr:colOff>449580</xdr:colOff>
                    <xdr:row>1205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8" name="Option Button 1074">
              <controlPr defaultSize="0" autoFill="0" autoLine="0" autoPict="0">
                <anchor moveWithCells="1">
                  <from>
                    <xdr:col>3</xdr:col>
                    <xdr:colOff>114300</xdr:colOff>
                    <xdr:row>1205</xdr:row>
                    <xdr:rowOff>137160</xdr:rowOff>
                  </from>
                  <to>
                    <xdr:col>11</xdr:col>
                    <xdr:colOff>449580</xdr:colOff>
                    <xdr:row>1206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59" name="Group Box 1075">
              <controlPr defaultSize="0" autoFill="0" autoPict="0">
                <anchor moveWithCells="1">
                  <from>
                    <xdr:col>3</xdr:col>
                    <xdr:colOff>7620</xdr:colOff>
                    <xdr:row>1210</xdr:row>
                    <xdr:rowOff>99060</xdr:rowOff>
                  </from>
                  <to>
                    <xdr:col>11</xdr:col>
                    <xdr:colOff>480060</xdr:colOff>
                    <xdr:row>1213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60" name="Option Button 1076">
              <controlPr defaultSize="0" autoFill="0" autoLine="0" autoPict="0">
                <anchor moveWithCells="1">
                  <from>
                    <xdr:col>3</xdr:col>
                    <xdr:colOff>114300</xdr:colOff>
                    <xdr:row>1210</xdr:row>
                    <xdr:rowOff>160020</xdr:rowOff>
                  </from>
                  <to>
                    <xdr:col>11</xdr:col>
                    <xdr:colOff>457200</xdr:colOff>
                    <xdr:row>1211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61" name="Option Button 1077">
              <controlPr defaultSize="0" autoFill="0" autoLine="0" autoPict="0">
                <anchor moveWithCells="1">
                  <from>
                    <xdr:col>3</xdr:col>
                    <xdr:colOff>114300</xdr:colOff>
                    <xdr:row>1211</xdr:row>
                    <xdr:rowOff>144780</xdr:rowOff>
                  </from>
                  <to>
                    <xdr:col>11</xdr:col>
                    <xdr:colOff>449580</xdr:colOff>
                    <xdr:row>1212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62" name="Option Button 1078">
              <controlPr defaultSize="0" autoFill="0" autoLine="0" autoPict="0">
                <anchor moveWithCells="1">
                  <from>
                    <xdr:col>3</xdr:col>
                    <xdr:colOff>114300</xdr:colOff>
                    <xdr:row>1212</xdr:row>
                    <xdr:rowOff>121920</xdr:rowOff>
                  </from>
                  <to>
                    <xdr:col>11</xdr:col>
                    <xdr:colOff>449580</xdr:colOff>
                    <xdr:row>1213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63" name="Option Button 1079">
              <controlPr defaultSize="0" autoFill="0" autoLine="0" autoPict="0">
                <anchor moveWithCells="1">
                  <from>
                    <xdr:col>3</xdr:col>
                    <xdr:colOff>114300</xdr:colOff>
                    <xdr:row>1232</xdr:row>
                    <xdr:rowOff>68580</xdr:rowOff>
                  </from>
                  <to>
                    <xdr:col>11</xdr:col>
                    <xdr:colOff>403860</xdr:colOff>
                    <xdr:row>1233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64" name="Group Box 1080">
              <controlPr defaultSize="0" autoFill="0" autoPict="0">
                <anchor moveWithCells="1">
                  <from>
                    <xdr:col>3</xdr:col>
                    <xdr:colOff>7620</xdr:colOff>
                    <xdr:row>1273</xdr:row>
                    <xdr:rowOff>182880</xdr:rowOff>
                  </from>
                  <to>
                    <xdr:col>11</xdr:col>
                    <xdr:colOff>495300</xdr:colOff>
                    <xdr:row>1279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65" name="Option Button 1081">
              <controlPr defaultSize="0" autoFill="0" autoLine="0" autoPict="0">
                <anchor moveWithCells="1">
                  <from>
                    <xdr:col>3</xdr:col>
                    <xdr:colOff>114300</xdr:colOff>
                    <xdr:row>1274</xdr:row>
                    <xdr:rowOff>30480</xdr:rowOff>
                  </from>
                  <to>
                    <xdr:col>11</xdr:col>
                    <xdr:colOff>350520</xdr:colOff>
                    <xdr:row>1276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66" name="Option Button 1082">
              <controlPr defaultSize="0" autoFill="0" autoLine="0" autoPict="0">
                <anchor moveWithCells="1">
                  <from>
                    <xdr:col>3</xdr:col>
                    <xdr:colOff>114300</xdr:colOff>
                    <xdr:row>1276</xdr:row>
                    <xdr:rowOff>22860</xdr:rowOff>
                  </from>
                  <to>
                    <xdr:col>11</xdr:col>
                    <xdr:colOff>228600</xdr:colOff>
                    <xdr:row>1277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67" name="Option Button 1083">
              <controlPr defaultSize="0" autoFill="0" autoLine="0" autoPict="0">
                <anchor moveWithCells="1">
                  <from>
                    <xdr:col>3</xdr:col>
                    <xdr:colOff>114300</xdr:colOff>
                    <xdr:row>1278</xdr:row>
                    <xdr:rowOff>7620</xdr:rowOff>
                  </from>
                  <to>
                    <xdr:col>11</xdr:col>
                    <xdr:colOff>441960</xdr:colOff>
                    <xdr:row>1278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68" name="Group Box 1084">
              <controlPr defaultSize="0" autoFill="0" autoPict="0">
                <anchor moveWithCells="1">
                  <from>
                    <xdr:col>3</xdr:col>
                    <xdr:colOff>7620</xdr:colOff>
                    <xdr:row>1281</xdr:row>
                    <xdr:rowOff>38100</xdr:rowOff>
                  </from>
                  <to>
                    <xdr:col>11</xdr:col>
                    <xdr:colOff>495300</xdr:colOff>
                    <xdr:row>1283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69" name="Option Button 1085">
              <controlPr defaultSize="0" autoFill="0" autoLine="0" autoPict="0">
                <anchor moveWithCells="1">
                  <from>
                    <xdr:col>3</xdr:col>
                    <xdr:colOff>114300</xdr:colOff>
                    <xdr:row>1281</xdr:row>
                    <xdr:rowOff>76200</xdr:rowOff>
                  </from>
                  <to>
                    <xdr:col>7</xdr:col>
                    <xdr:colOff>60960</xdr:colOff>
                    <xdr:row>1282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70" name="Option Button 1086">
              <controlPr defaultSize="0" autoFill="0" autoLine="0" autoPict="0">
                <anchor moveWithCells="1">
                  <from>
                    <xdr:col>3</xdr:col>
                    <xdr:colOff>114300</xdr:colOff>
                    <xdr:row>1282</xdr:row>
                    <xdr:rowOff>60960</xdr:rowOff>
                  </from>
                  <to>
                    <xdr:col>8</xdr:col>
                    <xdr:colOff>274320</xdr:colOff>
                    <xdr:row>1283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71" name="Group Box 1087">
              <controlPr defaultSize="0" autoFill="0" autoPict="0">
                <anchor moveWithCells="1">
                  <from>
                    <xdr:col>3</xdr:col>
                    <xdr:colOff>7620</xdr:colOff>
                    <xdr:row>1320</xdr:row>
                    <xdr:rowOff>76200</xdr:rowOff>
                  </from>
                  <to>
                    <xdr:col>11</xdr:col>
                    <xdr:colOff>495300</xdr:colOff>
                    <xdr:row>1323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72" name="Option Button 1088">
              <controlPr defaultSize="0" autoFill="0" autoLine="0" autoPict="0">
                <anchor moveWithCells="1">
                  <from>
                    <xdr:col>3</xdr:col>
                    <xdr:colOff>114300</xdr:colOff>
                    <xdr:row>1320</xdr:row>
                    <xdr:rowOff>106680</xdr:rowOff>
                  </from>
                  <to>
                    <xdr:col>11</xdr:col>
                    <xdr:colOff>419100</xdr:colOff>
                    <xdr:row>1321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73" name="Option Button 1089">
              <controlPr defaultSize="0" autoFill="0" autoLine="0" autoPict="0">
                <anchor moveWithCells="1">
                  <from>
                    <xdr:col>3</xdr:col>
                    <xdr:colOff>114300</xdr:colOff>
                    <xdr:row>1321</xdr:row>
                    <xdr:rowOff>83820</xdr:rowOff>
                  </from>
                  <to>
                    <xdr:col>11</xdr:col>
                    <xdr:colOff>350520</xdr:colOff>
                    <xdr:row>1322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74" name="Option Button 1090">
              <controlPr defaultSize="0" autoFill="0" autoLine="0" autoPict="0">
                <anchor moveWithCells="1">
                  <from>
                    <xdr:col>3</xdr:col>
                    <xdr:colOff>114300</xdr:colOff>
                    <xdr:row>1322</xdr:row>
                    <xdr:rowOff>68580</xdr:rowOff>
                  </from>
                  <to>
                    <xdr:col>11</xdr:col>
                    <xdr:colOff>350520</xdr:colOff>
                    <xdr:row>1323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75" name="Group Box 1091">
              <controlPr defaultSize="0" autoFill="0" autoPict="0">
                <anchor moveWithCells="1">
                  <from>
                    <xdr:col>3</xdr:col>
                    <xdr:colOff>7620</xdr:colOff>
                    <xdr:row>1385</xdr:row>
                    <xdr:rowOff>60960</xdr:rowOff>
                  </from>
                  <to>
                    <xdr:col>11</xdr:col>
                    <xdr:colOff>495300</xdr:colOff>
                    <xdr:row>1387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76" name="Option Button 1092">
              <controlPr defaultSize="0" autoFill="0" autoLine="0" autoPict="0">
                <anchor moveWithCells="1">
                  <from>
                    <xdr:col>3</xdr:col>
                    <xdr:colOff>114300</xdr:colOff>
                    <xdr:row>1385</xdr:row>
                    <xdr:rowOff>99060</xdr:rowOff>
                  </from>
                  <to>
                    <xdr:col>11</xdr:col>
                    <xdr:colOff>441960</xdr:colOff>
                    <xdr:row>1386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77" name="Option Button 1093">
              <controlPr defaultSize="0" autoFill="0" autoLine="0" autoPict="0">
                <anchor moveWithCells="1">
                  <from>
                    <xdr:col>3</xdr:col>
                    <xdr:colOff>114300</xdr:colOff>
                    <xdr:row>1386</xdr:row>
                    <xdr:rowOff>76200</xdr:rowOff>
                  </from>
                  <to>
                    <xdr:col>11</xdr:col>
                    <xdr:colOff>449580</xdr:colOff>
                    <xdr:row>1387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78" name="Group Box 1094">
              <controlPr defaultSize="0" autoFill="0" autoPict="0">
                <anchor moveWithCells="1">
                  <from>
                    <xdr:col>3</xdr:col>
                    <xdr:colOff>7620</xdr:colOff>
                    <xdr:row>1493</xdr:row>
                    <xdr:rowOff>76200</xdr:rowOff>
                  </from>
                  <to>
                    <xdr:col>11</xdr:col>
                    <xdr:colOff>495300</xdr:colOff>
                    <xdr:row>1497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79" name="Option Button 1095">
              <controlPr defaultSize="0" autoFill="0" autoLine="0" autoPict="0">
                <anchor moveWithCells="1">
                  <from>
                    <xdr:col>3</xdr:col>
                    <xdr:colOff>114300</xdr:colOff>
                    <xdr:row>1493</xdr:row>
                    <xdr:rowOff>114300</xdr:rowOff>
                  </from>
                  <to>
                    <xdr:col>11</xdr:col>
                    <xdr:colOff>419100</xdr:colOff>
                    <xdr:row>1494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80" name="Option Button 1096">
              <controlPr defaultSize="0" autoFill="0" autoLine="0" autoPict="0">
                <anchor moveWithCells="1">
                  <from>
                    <xdr:col>3</xdr:col>
                    <xdr:colOff>114300</xdr:colOff>
                    <xdr:row>1494</xdr:row>
                    <xdr:rowOff>99060</xdr:rowOff>
                  </from>
                  <to>
                    <xdr:col>8</xdr:col>
                    <xdr:colOff>274320</xdr:colOff>
                    <xdr:row>1495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81" name="Option Button 1097">
              <controlPr defaultSize="0" autoFill="0" autoLine="0" autoPict="0">
                <anchor moveWithCells="1">
                  <from>
                    <xdr:col>3</xdr:col>
                    <xdr:colOff>114300</xdr:colOff>
                    <xdr:row>1495</xdr:row>
                    <xdr:rowOff>76200</xdr:rowOff>
                  </from>
                  <to>
                    <xdr:col>8</xdr:col>
                    <xdr:colOff>274320</xdr:colOff>
                    <xdr:row>1496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82" name="Option Button 1098">
              <controlPr defaultSize="0" autoFill="0" autoLine="0" autoPict="0">
                <anchor moveWithCells="1">
                  <from>
                    <xdr:col>3</xdr:col>
                    <xdr:colOff>114300</xdr:colOff>
                    <xdr:row>1496</xdr:row>
                    <xdr:rowOff>60960</xdr:rowOff>
                  </from>
                  <to>
                    <xdr:col>8</xdr:col>
                    <xdr:colOff>274320</xdr:colOff>
                    <xdr:row>1497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83" name="Group Box 1099">
              <controlPr defaultSize="0" autoFill="0" autoPict="0">
                <anchor moveWithCells="1">
                  <from>
                    <xdr:col>3</xdr:col>
                    <xdr:colOff>7620</xdr:colOff>
                    <xdr:row>1499</xdr:row>
                    <xdr:rowOff>99060</xdr:rowOff>
                  </from>
                  <to>
                    <xdr:col>11</xdr:col>
                    <xdr:colOff>495300</xdr:colOff>
                    <xdr:row>1502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84" name="Option Button 1100">
              <controlPr defaultSize="0" autoFill="0" autoLine="0" autoPict="0">
                <anchor moveWithCells="1">
                  <from>
                    <xdr:col>3</xdr:col>
                    <xdr:colOff>114300</xdr:colOff>
                    <xdr:row>1499</xdr:row>
                    <xdr:rowOff>137160</xdr:rowOff>
                  </from>
                  <to>
                    <xdr:col>11</xdr:col>
                    <xdr:colOff>419100</xdr:colOff>
                    <xdr:row>1500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85" name="Option Button 1101">
              <controlPr defaultSize="0" autoFill="0" autoLine="0" autoPict="0">
                <anchor moveWithCells="1">
                  <from>
                    <xdr:col>3</xdr:col>
                    <xdr:colOff>114300</xdr:colOff>
                    <xdr:row>1500</xdr:row>
                    <xdr:rowOff>114300</xdr:rowOff>
                  </from>
                  <to>
                    <xdr:col>8</xdr:col>
                    <xdr:colOff>274320</xdr:colOff>
                    <xdr:row>1501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86" name="Option Button 1102">
              <controlPr defaultSize="0" autoFill="0" autoLine="0" autoPict="0">
                <anchor moveWithCells="1">
                  <from>
                    <xdr:col>3</xdr:col>
                    <xdr:colOff>114300</xdr:colOff>
                    <xdr:row>1501</xdr:row>
                    <xdr:rowOff>99060</xdr:rowOff>
                  </from>
                  <to>
                    <xdr:col>8</xdr:col>
                    <xdr:colOff>274320</xdr:colOff>
                    <xdr:row>1502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87" name="Group Box 1104">
              <controlPr defaultSize="0" autoFill="0" autoPict="0">
                <anchor moveWithCells="1">
                  <from>
                    <xdr:col>3</xdr:col>
                    <xdr:colOff>7620</xdr:colOff>
                    <xdr:row>1510</xdr:row>
                    <xdr:rowOff>68580</xdr:rowOff>
                  </from>
                  <to>
                    <xdr:col>11</xdr:col>
                    <xdr:colOff>495300</xdr:colOff>
                    <xdr:row>1512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88" name="Option Button 1105">
              <controlPr defaultSize="0" autoFill="0" autoLine="0" autoPict="0">
                <anchor moveWithCells="1">
                  <from>
                    <xdr:col>3</xdr:col>
                    <xdr:colOff>114300</xdr:colOff>
                    <xdr:row>1510</xdr:row>
                    <xdr:rowOff>106680</xdr:rowOff>
                  </from>
                  <to>
                    <xdr:col>11</xdr:col>
                    <xdr:colOff>419100</xdr:colOff>
                    <xdr:row>1511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489" name="Option Button 1106">
              <controlPr defaultSize="0" autoFill="0" autoLine="0" autoPict="0">
                <anchor moveWithCells="1">
                  <from>
                    <xdr:col>3</xdr:col>
                    <xdr:colOff>114300</xdr:colOff>
                    <xdr:row>1511</xdr:row>
                    <xdr:rowOff>83820</xdr:rowOff>
                  </from>
                  <to>
                    <xdr:col>8</xdr:col>
                    <xdr:colOff>274320</xdr:colOff>
                    <xdr:row>1512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490" name="Group Box 1107">
              <controlPr defaultSize="0" autoFill="0" autoPict="0">
                <anchor moveWithCells="1">
                  <from>
                    <xdr:col>3</xdr:col>
                    <xdr:colOff>7620</xdr:colOff>
                    <xdr:row>1532</xdr:row>
                    <xdr:rowOff>30480</xdr:rowOff>
                  </from>
                  <to>
                    <xdr:col>11</xdr:col>
                    <xdr:colOff>480060</xdr:colOff>
                    <xdr:row>1534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491" name="Option Button 1108">
              <controlPr defaultSize="0" autoFill="0" autoLine="0" autoPict="0">
                <anchor moveWithCells="1">
                  <from>
                    <xdr:col>3</xdr:col>
                    <xdr:colOff>114300</xdr:colOff>
                    <xdr:row>1532</xdr:row>
                    <xdr:rowOff>68580</xdr:rowOff>
                  </from>
                  <to>
                    <xdr:col>11</xdr:col>
                    <xdr:colOff>419100</xdr:colOff>
                    <xdr:row>1533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492" name="Option Button 1109">
              <controlPr defaultSize="0" autoFill="0" autoLine="0" autoPict="0">
                <anchor moveWithCells="1">
                  <from>
                    <xdr:col>3</xdr:col>
                    <xdr:colOff>114300</xdr:colOff>
                    <xdr:row>1533</xdr:row>
                    <xdr:rowOff>45720</xdr:rowOff>
                  </from>
                  <to>
                    <xdr:col>8</xdr:col>
                    <xdr:colOff>274320</xdr:colOff>
                    <xdr:row>1534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493" name="Group Box 1110">
              <controlPr defaultSize="0" autoFill="0" autoPict="0">
                <anchor moveWithCells="1">
                  <from>
                    <xdr:col>3</xdr:col>
                    <xdr:colOff>7620</xdr:colOff>
                    <xdr:row>1537</xdr:row>
                    <xdr:rowOff>68580</xdr:rowOff>
                  </from>
                  <to>
                    <xdr:col>11</xdr:col>
                    <xdr:colOff>495300</xdr:colOff>
                    <xdr:row>1539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494" name="Option Button 1111">
              <controlPr defaultSize="0" autoFill="0" autoLine="0" autoPict="0">
                <anchor moveWithCells="1">
                  <from>
                    <xdr:col>3</xdr:col>
                    <xdr:colOff>114300</xdr:colOff>
                    <xdr:row>1537</xdr:row>
                    <xdr:rowOff>106680</xdr:rowOff>
                  </from>
                  <to>
                    <xdr:col>11</xdr:col>
                    <xdr:colOff>419100</xdr:colOff>
                    <xdr:row>1538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95" name="Option Button 1112">
              <controlPr defaultSize="0" autoFill="0" autoLine="0" autoPict="0">
                <anchor moveWithCells="1">
                  <from>
                    <xdr:col>3</xdr:col>
                    <xdr:colOff>114300</xdr:colOff>
                    <xdr:row>1538</xdr:row>
                    <xdr:rowOff>83820</xdr:rowOff>
                  </from>
                  <to>
                    <xdr:col>8</xdr:col>
                    <xdr:colOff>274320</xdr:colOff>
                    <xdr:row>1539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96" name="Group Box 1113">
              <controlPr defaultSize="0" autoFill="0" autoPict="0">
                <anchor moveWithCells="1">
                  <from>
                    <xdr:col>3</xdr:col>
                    <xdr:colOff>7620</xdr:colOff>
                    <xdr:row>1545</xdr:row>
                    <xdr:rowOff>83820</xdr:rowOff>
                  </from>
                  <to>
                    <xdr:col>11</xdr:col>
                    <xdr:colOff>495300</xdr:colOff>
                    <xdr:row>1547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97" name="Option Button 1114">
              <controlPr defaultSize="0" autoFill="0" autoLine="0" autoPict="0">
                <anchor moveWithCells="1">
                  <from>
                    <xdr:col>3</xdr:col>
                    <xdr:colOff>114300</xdr:colOff>
                    <xdr:row>1545</xdr:row>
                    <xdr:rowOff>121920</xdr:rowOff>
                  </from>
                  <to>
                    <xdr:col>11</xdr:col>
                    <xdr:colOff>419100</xdr:colOff>
                    <xdr:row>1546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98" name="Option Button 1115">
              <controlPr defaultSize="0" autoFill="0" autoLine="0" autoPict="0">
                <anchor moveWithCells="1">
                  <from>
                    <xdr:col>3</xdr:col>
                    <xdr:colOff>114300</xdr:colOff>
                    <xdr:row>1546</xdr:row>
                    <xdr:rowOff>106680</xdr:rowOff>
                  </from>
                  <to>
                    <xdr:col>8</xdr:col>
                    <xdr:colOff>274320</xdr:colOff>
                    <xdr:row>1547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99" name="Group Box 1116">
              <controlPr defaultSize="0" autoFill="0" autoPict="0">
                <anchor moveWithCells="1">
                  <from>
                    <xdr:col>3</xdr:col>
                    <xdr:colOff>7620</xdr:colOff>
                    <xdr:row>620</xdr:row>
                    <xdr:rowOff>99060</xdr:rowOff>
                  </from>
                  <to>
                    <xdr:col>11</xdr:col>
                    <xdr:colOff>480060</xdr:colOff>
                    <xdr:row>624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500" name="Option Button 1117">
              <controlPr defaultSize="0" autoFill="0" autoLine="0" autoPict="0">
                <anchor moveWithCells="1">
                  <from>
                    <xdr:col>3</xdr:col>
                    <xdr:colOff>45720</xdr:colOff>
                    <xdr:row>620</xdr:row>
                    <xdr:rowOff>152400</xdr:rowOff>
                  </from>
                  <to>
                    <xdr:col>11</xdr:col>
                    <xdr:colOff>388620</xdr:colOff>
                    <xdr:row>621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501" name="Option Button 1118">
              <controlPr defaultSize="0" autoFill="0" autoLine="0" autoPict="0">
                <anchor moveWithCells="1">
                  <from>
                    <xdr:col>3</xdr:col>
                    <xdr:colOff>38100</xdr:colOff>
                    <xdr:row>621</xdr:row>
                    <xdr:rowOff>106680</xdr:rowOff>
                  </from>
                  <to>
                    <xdr:col>11</xdr:col>
                    <xdr:colOff>327660</xdr:colOff>
                    <xdr:row>623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502" name="Option Button 1119">
              <controlPr defaultSize="0" autoFill="0" autoLine="0" autoPict="0">
                <anchor moveWithCells="1">
                  <from>
                    <xdr:col>3</xdr:col>
                    <xdr:colOff>30480</xdr:colOff>
                    <xdr:row>623</xdr:row>
                    <xdr:rowOff>45720</xdr:rowOff>
                  </from>
                  <to>
                    <xdr:col>10</xdr:col>
                    <xdr:colOff>213360</xdr:colOff>
                    <xdr:row>624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03" name="Group Box 1120">
              <controlPr defaultSize="0" autoFill="0" autoPict="0">
                <anchor moveWithCells="1">
                  <from>
                    <xdr:col>3</xdr:col>
                    <xdr:colOff>7620</xdr:colOff>
                    <xdr:row>776</xdr:row>
                    <xdr:rowOff>38100</xdr:rowOff>
                  </from>
                  <to>
                    <xdr:col>11</xdr:col>
                    <xdr:colOff>495300</xdr:colOff>
                    <xdr:row>779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04" name="Option Button 1121">
              <controlPr defaultSize="0" autoFill="0" autoLine="0" autoPict="0">
                <anchor moveWithCells="1">
                  <from>
                    <xdr:col>3</xdr:col>
                    <xdr:colOff>114300</xdr:colOff>
                    <xdr:row>776</xdr:row>
                    <xdr:rowOff>76200</xdr:rowOff>
                  </from>
                  <to>
                    <xdr:col>11</xdr:col>
                    <xdr:colOff>441960</xdr:colOff>
                    <xdr:row>777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05" name="Option Button 1122">
              <controlPr defaultSize="0" autoFill="0" autoLine="0" autoPict="0">
                <anchor moveWithCells="1">
                  <from>
                    <xdr:col>3</xdr:col>
                    <xdr:colOff>114300</xdr:colOff>
                    <xdr:row>777</xdr:row>
                    <xdr:rowOff>60960</xdr:rowOff>
                  </from>
                  <to>
                    <xdr:col>11</xdr:col>
                    <xdr:colOff>419100</xdr:colOff>
                    <xdr:row>778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506" name="Option Button 1123">
              <controlPr defaultSize="0" autoFill="0" autoLine="0" autoPict="0">
                <anchor moveWithCells="1">
                  <from>
                    <xdr:col>3</xdr:col>
                    <xdr:colOff>114300</xdr:colOff>
                    <xdr:row>778</xdr:row>
                    <xdr:rowOff>38100</xdr:rowOff>
                  </from>
                  <to>
                    <xdr:col>11</xdr:col>
                    <xdr:colOff>419100</xdr:colOff>
                    <xdr:row>779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07" name="Group Box 1126">
              <controlPr defaultSize="0" autoFill="0" autoPict="0">
                <anchor moveWithCells="1">
                  <from>
                    <xdr:col>3</xdr:col>
                    <xdr:colOff>7620</xdr:colOff>
                    <xdr:row>1152</xdr:row>
                    <xdr:rowOff>106680</xdr:rowOff>
                  </from>
                  <to>
                    <xdr:col>11</xdr:col>
                    <xdr:colOff>495300</xdr:colOff>
                    <xdr:row>1158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08" name="Option Button 1127">
              <controlPr defaultSize="0" autoFill="0" autoLine="0" autoPict="0">
                <anchor moveWithCells="1">
                  <from>
                    <xdr:col>3</xdr:col>
                    <xdr:colOff>114300</xdr:colOff>
                    <xdr:row>1152</xdr:row>
                    <xdr:rowOff>144780</xdr:rowOff>
                  </from>
                  <to>
                    <xdr:col>11</xdr:col>
                    <xdr:colOff>190500</xdr:colOff>
                    <xdr:row>1154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09" name="Option Button 1128">
              <controlPr defaultSize="0" autoFill="0" autoLine="0" autoPict="0">
                <anchor moveWithCells="1">
                  <from>
                    <xdr:col>3</xdr:col>
                    <xdr:colOff>114300</xdr:colOff>
                    <xdr:row>1154</xdr:row>
                    <xdr:rowOff>152400</xdr:rowOff>
                  </from>
                  <to>
                    <xdr:col>11</xdr:col>
                    <xdr:colOff>312420</xdr:colOff>
                    <xdr:row>1156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10" name="Option Button 1129">
              <controlPr defaultSize="0" autoFill="0" autoLine="0" autoPict="0">
                <anchor moveWithCells="1">
                  <from>
                    <xdr:col>3</xdr:col>
                    <xdr:colOff>114300</xdr:colOff>
                    <xdr:row>1156</xdr:row>
                    <xdr:rowOff>160020</xdr:rowOff>
                  </from>
                  <to>
                    <xdr:col>11</xdr:col>
                    <xdr:colOff>457200</xdr:colOff>
                    <xdr:row>1157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11" name="Option Button 1130">
              <controlPr defaultSize="0" autoFill="0" autoLine="0" autoPict="0">
                <anchor moveWithCells="1">
                  <from>
                    <xdr:col>3</xdr:col>
                    <xdr:colOff>114300</xdr:colOff>
                    <xdr:row>1157</xdr:row>
                    <xdr:rowOff>137160</xdr:rowOff>
                  </from>
                  <to>
                    <xdr:col>11</xdr:col>
                    <xdr:colOff>457200</xdr:colOff>
                    <xdr:row>1158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12" name="Group Box 1131">
              <controlPr defaultSize="0" autoFill="0" autoPict="0">
                <anchor moveWithCells="1">
                  <from>
                    <xdr:col>3</xdr:col>
                    <xdr:colOff>7620</xdr:colOff>
                    <xdr:row>1163</xdr:row>
                    <xdr:rowOff>0</xdr:rowOff>
                  </from>
                  <to>
                    <xdr:col>11</xdr:col>
                    <xdr:colOff>495300</xdr:colOff>
                    <xdr:row>1165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13" name="Option Button 1132">
              <controlPr defaultSize="0" autoFill="0" autoLine="0" autoPict="0">
                <anchor moveWithCells="1">
                  <from>
                    <xdr:col>3</xdr:col>
                    <xdr:colOff>114300</xdr:colOff>
                    <xdr:row>1163</xdr:row>
                    <xdr:rowOff>38100</xdr:rowOff>
                  </from>
                  <to>
                    <xdr:col>7</xdr:col>
                    <xdr:colOff>60960</xdr:colOff>
                    <xdr:row>1164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14" name="Option Button 1133">
              <controlPr defaultSize="0" autoFill="0" autoLine="0" autoPict="0">
                <anchor moveWithCells="1">
                  <from>
                    <xdr:col>3</xdr:col>
                    <xdr:colOff>114300</xdr:colOff>
                    <xdr:row>1164</xdr:row>
                    <xdr:rowOff>22860</xdr:rowOff>
                  </from>
                  <to>
                    <xdr:col>8</xdr:col>
                    <xdr:colOff>274320</xdr:colOff>
                    <xdr:row>1164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15" name="Drop Down 1134">
              <controlPr defaultSize="0" autoLine="0" autoPict="0">
                <anchor moveWithCells="1">
                  <from>
                    <xdr:col>16</xdr:col>
                    <xdr:colOff>594360</xdr:colOff>
                    <xdr:row>13</xdr:row>
                    <xdr:rowOff>175260</xdr:rowOff>
                  </from>
                  <to>
                    <xdr:col>18</xdr:col>
                    <xdr:colOff>45720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16" name="Group Box 1135">
              <controlPr defaultSize="0" autoFill="0" autoPict="0">
                <anchor moveWithCells="1">
                  <from>
                    <xdr:col>3</xdr:col>
                    <xdr:colOff>7620</xdr:colOff>
                    <xdr:row>808</xdr:row>
                    <xdr:rowOff>45720</xdr:rowOff>
                  </from>
                  <to>
                    <xdr:col>11</xdr:col>
                    <xdr:colOff>480060</xdr:colOff>
                    <xdr:row>815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17" name="Option Button 1136">
              <controlPr defaultSize="0" autoFill="0" autoLine="0" autoPict="0">
                <anchor moveWithCells="1">
                  <from>
                    <xdr:col>3</xdr:col>
                    <xdr:colOff>114300</xdr:colOff>
                    <xdr:row>808</xdr:row>
                    <xdr:rowOff>76200</xdr:rowOff>
                  </from>
                  <to>
                    <xdr:col>7</xdr:col>
                    <xdr:colOff>60960</xdr:colOff>
                    <xdr:row>809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18" name="Option Button 1137">
              <controlPr defaultSize="0" autoFill="0" autoLine="0" autoPict="0">
                <anchor moveWithCells="1">
                  <from>
                    <xdr:col>3</xdr:col>
                    <xdr:colOff>114300</xdr:colOff>
                    <xdr:row>809</xdr:row>
                    <xdr:rowOff>76200</xdr:rowOff>
                  </from>
                  <to>
                    <xdr:col>8</xdr:col>
                    <xdr:colOff>274320</xdr:colOff>
                    <xdr:row>810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19" name="Option Button 1138">
              <controlPr defaultSize="0" autoFill="0" autoLine="0" autoPict="0">
                <anchor moveWithCells="1">
                  <from>
                    <xdr:col>3</xdr:col>
                    <xdr:colOff>114300</xdr:colOff>
                    <xdr:row>810</xdr:row>
                    <xdr:rowOff>68580</xdr:rowOff>
                  </from>
                  <to>
                    <xdr:col>9</xdr:col>
                    <xdr:colOff>251460</xdr:colOff>
                    <xdr:row>811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20" name="Option Button 1139">
              <controlPr defaultSize="0" autoFill="0" autoLine="0" autoPict="0">
                <anchor moveWithCells="1">
                  <from>
                    <xdr:col>3</xdr:col>
                    <xdr:colOff>106680</xdr:colOff>
                    <xdr:row>811</xdr:row>
                    <xdr:rowOff>76200</xdr:rowOff>
                  </from>
                  <to>
                    <xdr:col>9</xdr:col>
                    <xdr:colOff>236220</xdr:colOff>
                    <xdr:row>812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521" name="Option Button 1140">
              <controlPr defaultSize="0" autoFill="0" autoLine="0" autoPict="0">
                <anchor moveWithCells="1">
                  <from>
                    <xdr:col>3</xdr:col>
                    <xdr:colOff>106680</xdr:colOff>
                    <xdr:row>812</xdr:row>
                    <xdr:rowOff>83820</xdr:rowOff>
                  </from>
                  <to>
                    <xdr:col>9</xdr:col>
                    <xdr:colOff>236220</xdr:colOff>
                    <xdr:row>813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22" name="Option Button 1141">
              <controlPr defaultSize="0" autoFill="0" autoLine="0" autoPict="0">
                <anchor moveWithCells="1">
                  <from>
                    <xdr:col>3</xdr:col>
                    <xdr:colOff>106680</xdr:colOff>
                    <xdr:row>813</xdr:row>
                    <xdr:rowOff>106680</xdr:rowOff>
                  </from>
                  <to>
                    <xdr:col>9</xdr:col>
                    <xdr:colOff>236220</xdr:colOff>
                    <xdr:row>814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523" name="Group Box 1142">
              <controlPr defaultSize="0" autoFill="0" autoPict="0">
                <anchor moveWithCells="1">
                  <from>
                    <xdr:col>3</xdr:col>
                    <xdr:colOff>7620</xdr:colOff>
                    <xdr:row>817</xdr:row>
                    <xdr:rowOff>68580</xdr:rowOff>
                  </from>
                  <to>
                    <xdr:col>11</xdr:col>
                    <xdr:colOff>480060</xdr:colOff>
                    <xdr:row>824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24" name="Option Button 1143">
              <controlPr defaultSize="0" autoFill="0" autoLine="0" autoPict="0">
                <anchor moveWithCells="1">
                  <from>
                    <xdr:col>3</xdr:col>
                    <xdr:colOff>114300</xdr:colOff>
                    <xdr:row>817</xdr:row>
                    <xdr:rowOff>99060</xdr:rowOff>
                  </from>
                  <to>
                    <xdr:col>7</xdr:col>
                    <xdr:colOff>60960</xdr:colOff>
                    <xdr:row>818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25" name="Option Button 1144">
              <controlPr defaultSize="0" autoFill="0" autoLine="0" autoPict="0">
                <anchor moveWithCells="1">
                  <from>
                    <xdr:col>3</xdr:col>
                    <xdr:colOff>114300</xdr:colOff>
                    <xdr:row>818</xdr:row>
                    <xdr:rowOff>99060</xdr:rowOff>
                  </from>
                  <to>
                    <xdr:col>8</xdr:col>
                    <xdr:colOff>274320</xdr:colOff>
                    <xdr:row>819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26" name="Option Button 1145">
              <controlPr defaultSize="0" autoFill="0" autoLine="0" autoPict="0">
                <anchor moveWithCells="1">
                  <from>
                    <xdr:col>3</xdr:col>
                    <xdr:colOff>114300</xdr:colOff>
                    <xdr:row>819</xdr:row>
                    <xdr:rowOff>83820</xdr:rowOff>
                  </from>
                  <to>
                    <xdr:col>9</xdr:col>
                    <xdr:colOff>251460</xdr:colOff>
                    <xdr:row>820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27" name="Option Button 1146">
              <controlPr defaultSize="0" autoFill="0" autoLine="0" autoPict="0">
                <anchor moveWithCells="1">
                  <from>
                    <xdr:col>3</xdr:col>
                    <xdr:colOff>106680</xdr:colOff>
                    <xdr:row>820</xdr:row>
                    <xdr:rowOff>99060</xdr:rowOff>
                  </from>
                  <to>
                    <xdr:col>9</xdr:col>
                    <xdr:colOff>236220</xdr:colOff>
                    <xdr:row>821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528" name="Option Button 1147">
              <controlPr defaultSize="0" autoFill="0" autoLine="0" autoPict="0">
                <anchor moveWithCells="1">
                  <from>
                    <xdr:col>3</xdr:col>
                    <xdr:colOff>106680</xdr:colOff>
                    <xdr:row>821</xdr:row>
                    <xdr:rowOff>106680</xdr:rowOff>
                  </from>
                  <to>
                    <xdr:col>9</xdr:col>
                    <xdr:colOff>236220</xdr:colOff>
                    <xdr:row>822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529" name="Option Button 1148">
              <controlPr defaultSize="0" autoFill="0" autoLine="0" autoPict="0">
                <anchor moveWithCells="1">
                  <from>
                    <xdr:col>3</xdr:col>
                    <xdr:colOff>106680</xdr:colOff>
                    <xdr:row>822</xdr:row>
                    <xdr:rowOff>121920</xdr:rowOff>
                  </from>
                  <to>
                    <xdr:col>9</xdr:col>
                    <xdr:colOff>236220</xdr:colOff>
                    <xdr:row>823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530" name="Group Box 1149">
              <controlPr defaultSize="0" autoFill="0" autoPict="0">
                <anchor moveWithCells="1">
                  <from>
                    <xdr:col>3</xdr:col>
                    <xdr:colOff>7620</xdr:colOff>
                    <xdr:row>826</xdr:row>
                    <xdr:rowOff>45720</xdr:rowOff>
                  </from>
                  <to>
                    <xdr:col>11</xdr:col>
                    <xdr:colOff>480060</xdr:colOff>
                    <xdr:row>833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531" name="Option Button 1150">
              <controlPr defaultSize="0" autoFill="0" autoLine="0" autoPict="0">
                <anchor moveWithCells="1">
                  <from>
                    <xdr:col>3</xdr:col>
                    <xdr:colOff>114300</xdr:colOff>
                    <xdr:row>826</xdr:row>
                    <xdr:rowOff>76200</xdr:rowOff>
                  </from>
                  <to>
                    <xdr:col>7</xdr:col>
                    <xdr:colOff>60960</xdr:colOff>
                    <xdr:row>827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532" name="Option Button 1151">
              <controlPr defaultSize="0" autoFill="0" autoLine="0" autoPict="0">
                <anchor moveWithCells="1">
                  <from>
                    <xdr:col>3</xdr:col>
                    <xdr:colOff>114300</xdr:colOff>
                    <xdr:row>827</xdr:row>
                    <xdr:rowOff>76200</xdr:rowOff>
                  </from>
                  <to>
                    <xdr:col>8</xdr:col>
                    <xdr:colOff>274320</xdr:colOff>
                    <xdr:row>828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533" name="Option Button 1152">
              <controlPr defaultSize="0" autoFill="0" autoLine="0" autoPict="0">
                <anchor moveWithCells="1">
                  <from>
                    <xdr:col>3</xdr:col>
                    <xdr:colOff>114300</xdr:colOff>
                    <xdr:row>828</xdr:row>
                    <xdr:rowOff>68580</xdr:rowOff>
                  </from>
                  <to>
                    <xdr:col>9</xdr:col>
                    <xdr:colOff>251460</xdr:colOff>
                    <xdr:row>829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534" name="Option Button 1153">
              <controlPr defaultSize="0" autoFill="0" autoLine="0" autoPict="0">
                <anchor moveWithCells="1">
                  <from>
                    <xdr:col>3</xdr:col>
                    <xdr:colOff>106680</xdr:colOff>
                    <xdr:row>829</xdr:row>
                    <xdr:rowOff>76200</xdr:rowOff>
                  </from>
                  <to>
                    <xdr:col>9</xdr:col>
                    <xdr:colOff>236220</xdr:colOff>
                    <xdr:row>830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535" name="Option Button 1154">
              <controlPr defaultSize="0" autoFill="0" autoLine="0" autoPict="0">
                <anchor moveWithCells="1">
                  <from>
                    <xdr:col>3</xdr:col>
                    <xdr:colOff>106680</xdr:colOff>
                    <xdr:row>830</xdr:row>
                    <xdr:rowOff>83820</xdr:rowOff>
                  </from>
                  <to>
                    <xdr:col>9</xdr:col>
                    <xdr:colOff>236220</xdr:colOff>
                    <xdr:row>831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536" name="Option Button 1155">
              <controlPr defaultSize="0" autoFill="0" autoLine="0" autoPict="0">
                <anchor moveWithCells="1">
                  <from>
                    <xdr:col>3</xdr:col>
                    <xdr:colOff>106680</xdr:colOff>
                    <xdr:row>831</xdr:row>
                    <xdr:rowOff>106680</xdr:rowOff>
                  </from>
                  <to>
                    <xdr:col>9</xdr:col>
                    <xdr:colOff>236220</xdr:colOff>
                    <xdr:row>832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537" name="Group Box 1156">
              <controlPr defaultSize="0" autoFill="0" autoPict="0">
                <anchor moveWithCells="1">
                  <from>
                    <xdr:col>3</xdr:col>
                    <xdr:colOff>7620</xdr:colOff>
                    <xdr:row>835</xdr:row>
                    <xdr:rowOff>76200</xdr:rowOff>
                  </from>
                  <to>
                    <xdr:col>11</xdr:col>
                    <xdr:colOff>480060</xdr:colOff>
                    <xdr:row>842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538" name="Option Button 1157">
              <controlPr defaultSize="0" autoFill="0" autoLine="0" autoPict="0">
                <anchor moveWithCells="1">
                  <from>
                    <xdr:col>3</xdr:col>
                    <xdr:colOff>114300</xdr:colOff>
                    <xdr:row>835</xdr:row>
                    <xdr:rowOff>106680</xdr:rowOff>
                  </from>
                  <to>
                    <xdr:col>7</xdr:col>
                    <xdr:colOff>60960</xdr:colOff>
                    <xdr:row>836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539" name="Option Button 1158">
              <controlPr defaultSize="0" autoFill="0" autoLine="0" autoPict="0">
                <anchor moveWithCells="1">
                  <from>
                    <xdr:col>3</xdr:col>
                    <xdr:colOff>114300</xdr:colOff>
                    <xdr:row>836</xdr:row>
                    <xdr:rowOff>106680</xdr:rowOff>
                  </from>
                  <to>
                    <xdr:col>8</xdr:col>
                    <xdr:colOff>274320</xdr:colOff>
                    <xdr:row>837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540" name="Option Button 1159">
              <controlPr defaultSize="0" autoFill="0" autoLine="0" autoPict="0">
                <anchor moveWithCells="1">
                  <from>
                    <xdr:col>3</xdr:col>
                    <xdr:colOff>114300</xdr:colOff>
                    <xdr:row>837</xdr:row>
                    <xdr:rowOff>99060</xdr:rowOff>
                  </from>
                  <to>
                    <xdr:col>9</xdr:col>
                    <xdr:colOff>251460</xdr:colOff>
                    <xdr:row>838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541" name="Option Button 1160">
              <controlPr defaultSize="0" autoFill="0" autoLine="0" autoPict="0">
                <anchor moveWithCells="1">
                  <from>
                    <xdr:col>3</xdr:col>
                    <xdr:colOff>106680</xdr:colOff>
                    <xdr:row>838</xdr:row>
                    <xdr:rowOff>106680</xdr:rowOff>
                  </from>
                  <to>
                    <xdr:col>9</xdr:col>
                    <xdr:colOff>236220</xdr:colOff>
                    <xdr:row>839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542" name="Option Button 1161">
              <controlPr defaultSize="0" autoFill="0" autoLine="0" autoPict="0">
                <anchor moveWithCells="1">
                  <from>
                    <xdr:col>3</xdr:col>
                    <xdr:colOff>106680</xdr:colOff>
                    <xdr:row>839</xdr:row>
                    <xdr:rowOff>114300</xdr:rowOff>
                  </from>
                  <to>
                    <xdr:col>9</xdr:col>
                    <xdr:colOff>236220</xdr:colOff>
                    <xdr:row>840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543" name="Option Button 1162">
              <controlPr defaultSize="0" autoFill="0" autoLine="0" autoPict="0">
                <anchor moveWithCells="1">
                  <from>
                    <xdr:col>3</xdr:col>
                    <xdr:colOff>106680</xdr:colOff>
                    <xdr:row>840</xdr:row>
                    <xdr:rowOff>137160</xdr:rowOff>
                  </from>
                  <to>
                    <xdr:col>9</xdr:col>
                    <xdr:colOff>236220</xdr:colOff>
                    <xdr:row>841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544" name="Group Box 1163">
              <controlPr defaultSize="0" autoFill="0" autoPict="0">
                <anchor moveWithCells="1">
                  <from>
                    <xdr:col>3</xdr:col>
                    <xdr:colOff>7620</xdr:colOff>
                    <xdr:row>556</xdr:row>
                    <xdr:rowOff>76200</xdr:rowOff>
                  </from>
                  <to>
                    <xdr:col>11</xdr:col>
                    <xdr:colOff>495300</xdr:colOff>
                    <xdr:row>558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545" name="Option Button 1164">
              <controlPr defaultSize="0" autoFill="0" autoLine="0" autoPict="0">
                <anchor moveWithCells="1">
                  <from>
                    <xdr:col>3</xdr:col>
                    <xdr:colOff>114300</xdr:colOff>
                    <xdr:row>556</xdr:row>
                    <xdr:rowOff>114300</xdr:rowOff>
                  </from>
                  <to>
                    <xdr:col>11</xdr:col>
                    <xdr:colOff>0</xdr:colOff>
                    <xdr:row>557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546" name="Option Button 1165">
              <controlPr defaultSize="0" autoFill="0" autoLine="0" autoPict="0">
                <anchor moveWithCells="1">
                  <from>
                    <xdr:col>3</xdr:col>
                    <xdr:colOff>114300</xdr:colOff>
                    <xdr:row>557</xdr:row>
                    <xdr:rowOff>99060</xdr:rowOff>
                  </from>
                  <to>
                    <xdr:col>8</xdr:col>
                    <xdr:colOff>274320</xdr:colOff>
                    <xdr:row>558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547" name="Group Box 1166">
              <controlPr defaultSize="0" autoFill="0" autoPict="0">
                <anchor moveWithCells="1">
                  <from>
                    <xdr:col>3</xdr:col>
                    <xdr:colOff>7620</xdr:colOff>
                    <xdr:row>765</xdr:row>
                    <xdr:rowOff>60960</xdr:rowOff>
                  </from>
                  <to>
                    <xdr:col>11</xdr:col>
                    <xdr:colOff>495300</xdr:colOff>
                    <xdr:row>768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548" name="Option Button 1167">
              <controlPr defaultSize="0" autoFill="0" autoLine="0" autoPict="0">
                <anchor moveWithCells="1">
                  <from>
                    <xdr:col>3</xdr:col>
                    <xdr:colOff>114300</xdr:colOff>
                    <xdr:row>765</xdr:row>
                    <xdr:rowOff>99060</xdr:rowOff>
                  </from>
                  <to>
                    <xdr:col>11</xdr:col>
                    <xdr:colOff>236220</xdr:colOff>
                    <xdr:row>766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549" name="Option Button 1168">
              <controlPr defaultSize="0" autoFill="0" autoLine="0" autoPict="0">
                <anchor moveWithCells="1">
                  <from>
                    <xdr:col>3</xdr:col>
                    <xdr:colOff>114300</xdr:colOff>
                    <xdr:row>766</xdr:row>
                    <xdr:rowOff>99060</xdr:rowOff>
                  </from>
                  <to>
                    <xdr:col>11</xdr:col>
                    <xdr:colOff>236220</xdr:colOff>
                    <xdr:row>767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550" name="Option Button 1169">
              <controlPr defaultSize="0" autoFill="0" autoLine="0" autoPict="0">
                <anchor moveWithCells="1">
                  <from>
                    <xdr:col>3</xdr:col>
                    <xdr:colOff>114300</xdr:colOff>
                    <xdr:row>767</xdr:row>
                    <xdr:rowOff>99060</xdr:rowOff>
                  </from>
                  <to>
                    <xdr:col>11</xdr:col>
                    <xdr:colOff>236220</xdr:colOff>
                    <xdr:row>768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551" name="Group Box 1067">
              <controlPr defaultSize="0" autoFill="0" autoPict="0">
                <anchor moveWithCells="1">
                  <from>
                    <xdr:col>3</xdr:col>
                    <xdr:colOff>7620</xdr:colOff>
                    <xdr:row>1055</xdr:row>
                    <xdr:rowOff>121920</xdr:rowOff>
                  </from>
                  <to>
                    <xdr:col>11</xdr:col>
                    <xdr:colOff>495300</xdr:colOff>
                    <xdr:row>1058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552" name="Option Button 1068">
              <controlPr defaultSize="0" autoFill="0" autoLine="0" autoPict="0">
                <anchor moveWithCells="1">
                  <from>
                    <xdr:col>3</xdr:col>
                    <xdr:colOff>114300</xdr:colOff>
                    <xdr:row>1055</xdr:row>
                    <xdr:rowOff>160020</xdr:rowOff>
                  </from>
                  <to>
                    <xdr:col>11</xdr:col>
                    <xdr:colOff>419100</xdr:colOff>
                    <xdr:row>1056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53" name="Option Button 1069">
              <controlPr defaultSize="0" autoFill="0" autoLine="0" autoPict="0">
                <anchor moveWithCells="1">
                  <from>
                    <xdr:col>3</xdr:col>
                    <xdr:colOff>114300</xdr:colOff>
                    <xdr:row>1056</xdr:row>
                    <xdr:rowOff>152400</xdr:rowOff>
                  </from>
                  <to>
                    <xdr:col>11</xdr:col>
                    <xdr:colOff>381000</xdr:colOff>
                    <xdr:row>1057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54" name="Option Button 1070">
              <controlPr defaultSize="0" autoFill="0" autoLine="0" autoPict="0">
                <anchor moveWithCells="1">
                  <from>
                    <xdr:col>3</xdr:col>
                    <xdr:colOff>114300</xdr:colOff>
                    <xdr:row>1057</xdr:row>
                    <xdr:rowOff>137160</xdr:rowOff>
                  </from>
                  <to>
                    <xdr:col>11</xdr:col>
                    <xdr:colOff>373380</xdr:colOff>
                    <xdr:row>1058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555" name="Option Button 1170">
              <controlPr defaultSize="0" autoFill="0" autoLine="0" autoPict="0">
                <anchor moveWithCells="1">
                  <from>
                    <xdr:col>3</xdr:col>
                    <xdr:colOff>114300</xdr:colOff>
                    <xdr:row>360</xdr:row>
                    <xdr:rowOff>152400</xdr:rowOff>
                  </from>
                  <to>
                    <xdr:col>11</xdr:col>
                    <xdr:colOff>335280</xdr:colOff>
                    <xdr:row>361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556" name="Option Button 1171">
              <controlPr defaultSize="0" autoFill="0" autoLine="0" autoPict="0">
                <anchor moveWithCells="1">
                  <from>
                    <xdr:col>3</xdr:col>
                    <xdr:colOff>114300</xdr:colOff>
                    <xdr:row>361</xdr:row>
                    <xdr:rowOff>137160</xdr:rowOff>
                  </from>
                  <to>
                    <xdr:col>11</xdr:col>
                    <xdr:colOff>464820</xdr:colOff>
                    <xdr:row>362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557" name="Group Box 1172">
              <controlPr defaultSize="0" autoFill="0" autoPict="0">
                <anchor moveWithCells="1">
                  <from>
                    <xdr:col>3</xdr:col>
                    <xdr:colOff>7620</xdr:colOff>
                    <xdr:row>360</xdr:row>
                    <xdr:rowOff>106680</xdr:rowOff>
                  </from>
                  <to>
                    <xdr:col>11</xdr:col>
                    <xdr:colOff>495300</xdr:colOff>
                    <xdr:row>366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558" name="Option Button 1173">
              <controlPr defaultSize="0" autoFill="0" autoLine="0" autoPict="0">
                <anchor moveWithCells="1">
                  <from>
                    <xdr:col>3</xdr:col>
                    <xdr:colOff>114300</xdr:colOff>
                    <xdr:row>362</xdr:row>
                    <xdr:rowOff>121920</xdr:rowOff>
                  </from>
                  <to>
                    <xdr:col>11</xdr:col>
                    <xdr:colOff>464820</xdr:colOff>
                    <xdr:row>363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559" name="Option Button 1174">
              <controlPr defaultSize="0" autoFill="0" autoLine="0" autoPict="0">
                <anchor moveWithCells="1">
                  <from>
                    <xdr:col>3</xdr:col>
                    <xdr:colOff>114300</xdr:colOff>
                    <xdr:row>363</xdr:row>
                    <xdr:rowOff>106680</xdr:rowOff>
                  </from>
                  <to>
                    <xdr:col>11</xdr:col>
                    <xdr:colOff>464820</xdr:colOff>
                    <xdr:row>364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560" name="Option Button 1175">
              <controlPr defaultSize="0" autoFill="0" autoLine="0" autoPict="0">
                <anchor moveWithCells="1">
                  <from>
                    <xdr:col>3</xdr:col>
                    <xdr:colOff>114300</xdr:colOff>
                    <xdr:row>364</xdr:row>
                    <xdr:rowOff>83820</xdr:rowOff>
                  </from>
                  <to>
                    <xdr:col>11</xdr:col>
                    <xdr:colOff>464820</xdr:colOff>
                    <xdr:row>365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561" name="Option Button 1176">
              <controlPr defaultSize="0" autoFill="0" autoLine="0" autoPict="0">
                <anchor moveWithCells="1">
                  <from>
                    <xdr:col>3</xdr:col>
                    <xdr:colOff>114300</xdr:colOff>
                    <xdr:row>365</xdr:row>
                    <xdr:rowOff>68580</xdr:rowOff>
                  </from>
                  <to>
                    <xdr:col>11</xdr:col>
                    <xdr:colOff>464820</xdr:colOff>
                    <xdr:row>366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18B7-9745-4A5E-98B4-70A1885BD815}">
  <sheetPr codeName="Planilha1">
    <pageSetUpPr fitToPage="1"/>
  </sheetPr>
  <dimension ref="A1:N65590"/>
  <sheetViews>
    <sheetView showGridLines="0" topLeftCell="A90" workbookViewId="0">
      <selection activeCell="C56" sqref="C56:L57"/>
    </sheetView>
  </sheetViews>
  <sheetFormatPr defaultColWidth="0" defaultRowHeight="14.4" zeroHeight="1"/>
  <cols>
    <col min="1" max="1" width="3.44140625" style="98" customWidth="1"/>
    <col min="2" max="2" width="10.109375" style="98" customWidth="1"/>
    <col min="3" max="3" width="10.44140625" style="98" customWidth="1"/>
    <col min="4" max="4" width="9.88671875" style="98" customWidth="1"/>
    <col min="5" max="5" width="9.6640625" style="98" customWidth="1"/>
    <col min="6" max="6" width="10.33203125" style="98" customWidth="1"/>
    <col min="7" max="8" width="9.109375" style="98" customWidth="1"/>
    <col min="9" max="9" width="9.6640625" style="98" customWidth="1"/>
    <col min="10" max="11" width="9.109375" style="98" customWidth="1"/>
    <col min="12" max="12" width="18.5546875" style="98" customWidth="1"/>
    <col min="13" max="13" width="8" style="98" customWidth="1"/>
    <col min="14" max="14" width="3.5546875" style="98" customWidth="1"/>
    <col min="15" max="16384" width="9.109375" style="98" hidden="1"/>
  </cols>
  <sheetData>
    <row r="1" spans="2:13"/>
    <row r="2" spans="2:13"/>
    <row r="3" spans="2:13"/>
    <row r="4" spans="2:13"/>
    <row r="5" spans="2:13"/>
    <row r="6" spans="2:13"/>
    <row r="7" spans="2:13"/>
    <row r="8" spans="2:13"/>
    <row r="9" spans="2:13" ht="9.75" customHeight="1"/>
    <row r="10" spans="2:13" ht="15.75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2:13" ht="21.75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ht="21.75" customHeight="1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13" ht="21.75" customHeight="1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3" ht="21.75" customHeight="1">
      <c r="B14" s="101" t="s">
        <v>906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13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13" s="104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 s="104" customFormat="1">
      <c r="B17" s="103" t="s">
        <v>26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 ht="15.75" customHeight="1">
      <c r="B18" s="105" t="s">
        <v>92</v>
      </c>
      <c r="C18" s="106" t="s">
        <v>93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7"/>
    </row>
    <row r="19" spans="2:13"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0"/>
    </row>
    <row r="20" spans="2:13">
      <c r="B20" s="10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11"/>
    </row>
    <row r="21" spans="2:13">
      <c r="B21" s="10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11"/>
    </row>
    <row r="22" spans="2:13"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7" t="s">
        <v>899</v>
      </c>
      <c r="M22" s="114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3" t="s">
        <v>51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5" t="s">
        <v>104</v>
      </c>
      <c r="C25" s="115" t="s">
        <v>100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6"/>
    </row>
    <row r="26" spans="2:13" ht="3.75" customHeight="1">
      <c r="B26" s="10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</row>
    <row r="27" spans="2:13" ht="15">
      <c r="B27" s="108"/>
      <c r="C27" s="119" t="s">
        <v>101</v>
      </c>
      <c r="D27" s="120"/>
      <c r="E27" s="121" t="s">
        <v>102</v>
      </c>
      <c r="F27" s="120"/>
      <c r="G27" s="121" t="s">
        <v>4</v>
      </c>
      <c r="H27" s="120"/>
      <c r="I27" s="122" t="s">
        <v>23</v>
      </c>
      <c r="J27" s="122"/>
      <c r="K27" s="123"/>
      <c r="L27" s="124" t="s">
        <v>103</v>
      </c>
      <c r="M27" s="111"/>
    </row>
    <row r="28" spans="2:13" ht="15" customHeight="1">
      <c r="B28" s="108"/>
      <c r="C28" s="75"/>
      <c r="D28" s="76"/>
      <c r="E28" s="79"/>
      <c r="F28" s="76"/>
      <c r="G28" s="75"/>
      <c r="H28" s="76"/>
      <c r="I28" s="72"/>
      <c r="J28" s="73"/>
      <c r="K28" s="74"/>
      <c r="L28" s="6"/>
      <c r="M28" s="111"/>
    </row>
    <row r="29" spans="2:13">
      <c r="B29" s="108"/>
      <c r="C29" s="77"/>
      <c r="D29" s="68"/>
      <c r="E29" s="67"/>
      <c r="F29" s="68"/>
      <c r="G29" s="77"/>
      <c r="H29" s="68"/>
      <c r="I29" s="93"/>
      <c r="J29" s="92"/>
      <c r="K29" s="94"/>
      <c r="L29" s="5"/>
      <c r="M29" s="111"/>
    </row>
    <row r="30" spans="2:13">
      <c r="B30" s="108"/>
      <c r="C30" s="78"/>
      <c r="D30" s="70"/>
      <c r="E30" s="69"/>
      <c r="F30" s="70"/>
      <c r="G30" s="78"/>
      <c r="H30" s="70"/>
      <c r="I30" s="96"/>
      <c r="J30" s="95"/>
      <c r="K30" s="97"/>
      <c r="L30" s="4"/>
      <c r="M30" s="111"/>
    </row>
    <row r="31" spans="2:13">
      <c r="B31" s="108"/>
      <c r="C31" s="77"/>
      <c r="D31" s="68"/>
      <c r="E31" s="67"/>
      <c r="F31" s="68"/>
      <c r="G31" s="77"/>
      <c r="H31" s="68"/>
      <c r="I31" s="93"/>
      <c r="J31" s="92"/>
      <c r="K31" s="94"/>
      <c r="L31" s="5"/>
      <c r="M31" s="111"/>
    </row>
    <row r="32" spans="2:13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7" t="s">
        <v>899</v>
      </c>
      <c r="M32" s="114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3" t="s">
        <v>56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 ht="15" customHeight="1">
      <c r="B35" s="105" t="s">
        <v>114</v>
      </c>
      <c r="C35" s="115" t="s">
        <v>115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6"/>
    </row>
    <row r="36" spans="2:13" ht="8.25" customHeight="1">
      <c r="B36" s="108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</row>
    <row r="37" spans="2:13">
      <c r="B37" s="108"/>
      <c r="C37" s="125" t="s">
        <v>101</v>
      </c>
      <c r="D37" s="125"/>
      <c r="E37" s="125"/>
      <c r="F37" s="126"/>
      <c r="G37" s="127" t="s">
        <v>4</v>
      </c>
      <c r="H37" s="126"/>
      <c r="I37" s="128" t="s">
        <v>23</v>
      </c>
      <c r="J37" s="128"/>
      <c r="K37" s="128"/>
      <c r="L37" s="128"/>
      <c r="M37" s="111"/>
    </row>
    <row r="38" spans="2:13">
      <c r="B38" s="108"/>
      <c r="C38" s="71"/>
      <c r="D38" s="71"/>
      <c r="E38" s="71"/>
      <c r="F38" s="65"/>
      <c r="G38" s="64"/>
      <c r="H38" s="65"/>
      <c r="I38" s="64"/>
      <c r="J38" s="66"/>
      <c r="K38" s="66"/>
      <c r="L38" s="66"/>
      <c r="M38" s="111"/>
    </row>
    <row r="39" spans="2:13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7" t="s">
        <v>899</v>
      </c>
      <c r="M39" s="114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3" t="s">
        <v>61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5" t="s">
        <v>39</v>
      </c>
      <c r="C42" s="129" t="s">
        <v>120</v>
      </c>
      <c r="D42" s="130"/>
      <c r="E42" s="130"/>
      <c r="F42" s="130"/>
      <c r="G42" s="131"/>
      <c r="H42" s="131"/>
      <c r="I42" s="131"/>
      <c r="J42" s="131"/>
      <c r="K42" s="131"/>
      <c r="L42" s="131"/>
      <c r="M42" s="132"/>
    </row>
    <row r="43" spans="2:13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11"/>
    </row>
    <row r="44" spans="2:13" ht="15" customHeight="1">
      <c r="B44" s="133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11"/>
    </row>
    <row r="45" spans="2:13" ht="15" customHeight="1">
      <c r="B45" s="133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11"/>
    </row>
    <row r="46" spans="2:13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7" t="s">
        <v>899</v>
      </c>
      <c r="M46" s="137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3" t="s">
        <v>122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5" t="s">
        <v>123</v>
      </c>
      <c r="C49" s="129" t="s">
        <v>124</v>
      </c>
      <c r="D49" s="130"/>
      <c r="E49" s="130"/>
      <c r="F49" s="130"/>
      <c r="G49" s="131"/>
      <c r="H49" s="131"/>
      <c r="I49" s="131"/>
      <c r="J49" s="131"/>
      <c r="K49" s="131"/>
      <c r="L49" s="131"/>
      <c r="M49" s="132"/>
    </row>
    <row r="50" spans="2:13">
      <c r="B50" s="133"/>
      <c r="C50" s="138"/>
      <c r="D50" s="138"/>
      <c r="E50" s="138"/>
      <c r="F50" s="138"/>
      <c r="G50" s="134"/>
      <c r="H50" s="134"/>
      <c r="I50" s="134"/>
      <c r="J50" s="134"/>
      <c r="K50" s="134"/>
      <c r="L50" s="134"/>
      <c r="M50" s="111"/>
    </row>
    <row r="51" spans="2:13">
      <c r="B51" s="133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11"/>
    </row>
    <row r="52" spans="2:13">
      <c r="B52" s="133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11"/>
    </row>
    <row r="53" spans="2:13" ht="16.5" customHeight="1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7" t="s">
        <v>899</v>
      </c>
      <c r="M53" s="137"/>
    </row>
    <row r="54" spans="2:13" ht="16.5" customHeight="1">
      <c r="B54" s="105" t="s">
        <v>126</v>
      </c>
      <c r="C54" s="139" t="s">
        <v>127</v>
      </c>
      <c r="D54" s="139"/>
      <c r="E54" s="139"/>
      <c r="F54" s="139"/>
      <c r="G54" s="139"/>
      <c r="H54" s="131"/>
      <c r="I54" s="131"/>
      <c r="J54" s="131"/>
      <c r="K54" s="131"/>
      <c r="L54" s="131"/>
      <c r="M54" s="132"/>
    </row>
    <row r="55" spans="2:13" ht="16.5" customHeight="1">
      <c r="B55" s="133"/>
      <c r="C55" s="138"/>
      <c r="D55" s="138"/>
      <c r="E55" s="138"/>
      <c r="F55" s="138"/>
      <c r="G55" s="138"/>
      <c r="H55" s="134"/>
      <c r="I55" s="134"/>
      <c r="J55" s="134"/>
      <c r="K55" s="134"/>
      <c r="L55" s="134"/>
      <c r="M55" s="111"/>
    </row>
    <row r="56" spans="2:13" ht="16.5" customHeight="1">
      <c r="B56" s="133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11"/>
    </row>
    <row r="57" spans="2:13" ht="16.5" customHeight="1">
      <c r="B57" s="133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11"/>
    </row>
    <row r="58" spans="2:13" ht="16.5" customHeight="1"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7" t="s">
        <v>899</v>
      </c>
      <c r="M58" s="137"/>
    </row>
    <row r="59" spans="2:13"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2:13">
      <c r="B60" s="103" t="s">
        <v>134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5" t="s">
        <v>164</v>
      </c>
      <c r="C61" s="141" t="s">
        <v>165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6"/>
    </row>
    <row r="62" spans="2:13" ht="15" customHeight="1">
      <c r="B62" s="133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3"/>
    </row>
    <row r="63" spans="2:13" ht="15" customHeight="1">
      <c r="B63" s="13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143"/>
    </row>
    <row r="64" spans="2:13" ht="15" customHeight="1">
      <c r="B64" s="13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143"/>
    </row>
    <row r="65" spans="2:13">
      <c r="B65" s="135"/>
      <c r="C65" s="136"/>
      <c r="D65" s="136"/>
      <c r="E65" s="136"/>
      <c r="F65" s="144"/>
      <c r="G65" s="144"/>
      <c r="H65" s="144"/>
      <c r="I65" s="144"/>
      <c r="J65" s="144"/>
      <c r="K65" s="144"/>
      <c r="L65" s="17" t="s">
        <v>899</v>
      </c>
      <c r="M65" s="137"/>
    </row>
    <row r="66" spans="2:13">
      <c r="B66" s="145"/>
      <c r="C66" s="146"/>
      <c r="D66" s="146"/>
      <c r="E66" s="146"/>
      <c r="F66" s="147"/>
      <c r="G66" s="147"/>
      <c r="H66" s="147"/>
      <c r="I66" s="147"/>
      <c r="J66" s="147"/>
      <c r="K66" s="147"/>
      <c r="L66" s="147"/>
      <c r="M66" s="146"/>
    </row>
    <row r="67" spans="2:13">
      <c r="B67" s="103" t="s">
        <v>135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5" t="s">
        <v>166</v>
      </c>
      <c r="C68" s="141" t="s">
        <v>167</v>
      </c>
      <c r="D68" s="115"/>
      <c r="E68" s="115"/>
      <c r="F68" s="115"/>
      <c r="G68" s="115"/>
      <c r="H68" s="115"/>
      <c r="I68" s="115"/>
      <c r="J68" s="115"/>
      <c r="K68" s="115"/>
      <c r="L68" s="115"/>
      <c r="M68" s="116"/>
    </row>
    <row r="69" spans="2:13">
      <c r="B69" s="133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3"/>
    </row>
    <row r="70" spans="2:13">
      <c r="B70" s="13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143"/>
    </row>
    <row r="71" spans="2:13">
      <c r="B71" s="13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143"/>
    </row>
    <row r="72" spans="2:13">
      <c r="B72" s="13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43"/>
    </row>
    <row r="73" spans="2:13">
      <c r="B73" s="13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143"/>
    </row>
    <row r="74" spans="2:13">
      <c r="B74" s="13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143"/>
    </row>
    <row r="75" spans="2:13" ht="34.5" customHeight="1">
      <c r="B75" s="133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43"/>
    </row>
    <row r="76" spans="2:13">
      <c r="B76" s="135"/>
      <c r="C76" s="136"/>
      <c r="D76" s="136"/>
      <c r="E76" s="136"/>
      <c r="F76" s="144"/>
      <c r="G76" s="144"/>
      <c r="H76" s="144"/>
      <c r="I76" s="144"/>
      <c r="J76" s="144"/>
      <c r="K76" s="144"/>
      <c r="L76" s="17" t="s">
        <v>899</v>
      </c>
      <c r="M76" s="137"/>
    </row>
    <row r="77" spans="2:13">
      <c r="B77" s="145"/>
      <c r="C77" s="146"/>
      <c r="D77" s="146"/>
      <c r="E77" s="146"/>
      <c r="F77" s="147"/>
      <c r="G77" s="147"/>
      <c r="H77" s="147"/>
      <c r="I77" s="147"/>
      <c r="J77" s="147"/>
      <c r="K77" s="147"/>
      <c r="L77" s="147"/>
      <c r="M77" s="146"/>
    </row>
    <row r="78" spans="2:13">
      <c r="B78" s="103" t="s">
        <v>490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48" t="s">
        <v>873</v>
      </c>
      <c r="C79" s="115" t="s">
        <v>206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6"/>
    </row>
    <row r="80" spans="2:13">
      <c r="B80" s="14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8"/>
    </row>
    <row r="81" spans="2:13">
      <c r="B81" s="149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111"/>
    </row>
    <row r="82" spans="2:13">
      <c r="B82" s="149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111"/>
    </row>
    <row r="83" spans="2:13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7" t="s">
        <v>899</v>
      </c>
      <c r="M83" s="137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3" t="s">
        <v>141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 ht="15" customHeight="1">
      <c r="B86" s="105" t="s">
        <v>207</v>
      </c>
      <c r="C86" s="141" t="s">
        <v>208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6"/>
    </row>
    <row r="87" spans="2:13">
      <c r="B87" s="133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3"/>
    </row>
    <row r="88" spans="2:13" ht="15" customHeight="1">
      <c r="B88" s="133"/>
      <c r="C88" s="150" t="s">
        <v>38</v>
      </c>
      <c r="D88" s="150"/>
      <c r="E88" s="150"/>
      <c r="F88" s="63"/>
      <c r="G88" s="63"/>
      <c r="H88" s="63"/>
      <c r="I88" s="63"/>
      <c r="J88" s="63"/>
      <c r="K88" s="63"/>
      <c r="L88" s="63"/>
      <c r="M88" s="111"/>
    </row>
    <row r="89" spans="2:13">
      <c r="B89" s="133"/>
      <c r="C89" s="151"/>
      <c r="D89" s="151"/>
      <c r="E89" s="151"/>
      <c r="F89" s="138"/>
      <c r="G89" s="138"/>
      <c r="H89" s="138"/>
      <c r="I89" s="138"/>
      <c r="J89" s="138"/>
      <c r="K89" s="138"/>
      <c r="L89" s="138"/>
      <c r="M89" s="111"/>
    </row>
    <row r="90" spans="2:13">
      <c r="B90" s="133"/>
      <c r="C90" s="151" t="s">
        <v>4</v>
      </c>
      <c r="D90" s="151"/>
      <c r="E90" s="151"/>
      <c r="F90" s="63"/>
      <c r="G90" s="63"/>
      <c r="H90" s="63"/>
      <c r="I90" s="63"/>
      <c r="J90" s="63"/>
      <c r="K90" s="63"/>
      <c r="L90" s="63"/>
      <c r="M90" s="111"/>
    </row>
    <row r="91" spans="2:13">
      <c r="B91" s="133"/>
      <c r="C91" s="151"/>
      <c r="D91" s="151"/>
      <c r="E91" s="151"/>
      <c r="F91" s="138"/>
      <c r="G91" s="138"/>
      <c r="H91" s="138"/>
      <c r="I91" s="138"/>
      <c r="J91" s="138"/>
      <c r="K91" s="138"/>
      <c r="L91" s="138"/>
      <c r="M91" s="111"/>
    </row>
    <row r="92" spans="2:13">
      <c r="B92" s="133"/>
      <c r="C92" s="151" t="s">
        <v>37</v>
      </c>
      <c r="D92" s="151"/>
      <c r="E92" s="151"/>
      <c r="F92" s="63"/>
      <c r="G92" s="63"/>
      <c r="H92" s="63"/>
      <c r="I92" s="63"/>
      <c r="J92" s="63"/>
      <c r="K92" s="63"/>
      <c r="L92" s="63"/>
      <c r="M92" s="111"/>
    </row>
    <row r="93" spans="2:13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7" t="s">
        <v>899</v>
      </c>
      <c r="M93" s="137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3" t="s">
        <v>149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 ht="15" customHeight="1">
      <c r="B96" s="105" t="s">
        <v>210</v>
      </c>
      <c r="C96" s="141" t="s">
        <v>209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6"/>
    </row>
    <row r="97" spans="2:13">
      <c r="B97" s="133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3"/>
    </row>
    <row r="98" spans="2:13" ht="15" customHeight="1">
      <c r="B98" s="133"/>
      <c r="C98" s="150" t="s">
        <v>38</v>
      </c>
      <c r="D98" s="150"/>
      <c r="E98" s="150"/>
      <c r="F98" s="63"/>
      <c r="G98" s="63"/>
      <c r="H98" s="63"/>
      <c r="I98" s="63"/>
      <c r="J98" s="63"/>
      <c r="K98" s="63"/>
      <c r="L98" s="63"/>
      <c r="M98" s="111"/>
    </row>
    <row r="99" spans="2:13">
      <c r="B99" s="133"/>
      <c r="C99" s="151"/>
      <c r="D99" s="151"/>
      <c r="E99" s="151"/>
      <c r="F99" s="138"/>
      <c r="G99" s="138"/>
      <c r="H99" s="138"/>
      <c r="I99" s="138"/>
      <c r="J99" s="138"/>
      <c r="K99" s="138"/>
      <c r="L99" s="138"/>
      <c r="M99" s="111"/>
    </row>
    <row r="100" spans="2:13">
      <c r="B100" s="133"/>
      <c r="C100" s="151" t="s">
        <v>4</v>
      </c>
      <c r="D100" s="151"/>
      <c r="E100" s="151"/>
      <c r="F100" s="63"/>
      <c r="G100" s="63"/>
      <c r="H100" s="63"/>
      <c r="I100" s="63"/>
      <c r="J100" s="63"/>
      <c r="K100" s="63"/>
      <c r="L100" s="63"/>
      <c r="M100" s="111"/>
    </row>
    <row r="101" spans="2:13">
      <c r="B101" s="133"/>
      <c r="C101" s="151"/>
      <c r="D101" s="151"/>
      <c r="E101" s="151"/>
      <c r="F101" s="138"/>
      <c r="G101" s="138"/>
      <c r="H101" s="138"/>
      <c r="I101" s="138"/>
      <c r="J101" s="138"/>
      <c r="K101" s="138"/>
      <c r="L101" s="138"/>
      <c r="M101" s="111"/>
    </row>
    <row r="102" spans="2:13">
      <c r="B102" s="133"/>
      <c r="C102" s="151" t="s">
        <v>37</v>
      </c>
      <c r="D102" s="151"/>
      <c r="E102" s="151"/>
      <c r="F102" s="63"/>
      <c r="G102" s="63"/>
      <c r="H102" s="63"/>
      <c r="I102" s="63"/>
      <c r="J102" s="63"/>
      <c r="K102" s="63"/>
      <c r="L102" s="63"/>
      <c r="M102" s="111"/>
    </row>
    <row r="103" spans="2:13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7" t="s">
        <v>899</v>
      </c>
      <c r="M103" s="137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3" t="s">
        <v>508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5" t="s">
        <v>941</v>
      </c>
      <c r="C106" s="141" t="s">
        <v>942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6"/>
    </row>
    <row r="107" spans="2:13">
      <c r="B107" s="133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3"/>
    </row>
    <row r="108" spans="2:13">
      <c r="B108" s="133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111"/>
    </row>
    <row r="109" spans="2:13">
      <c r="B109" s="133"/>
      <c r="C109" s="151"/>
      <c r="D109" s="151"/>
      <c r="E109" s="151"/>
      <c r="F109" s="138"/>
      <c r="G109" s="138"/>
      <c r="H109" s="138"/>
      <c r="I109" s="138"/>
      <c r="J109" s="138"/>
      <c r="K109" s="138"/>
      <c r="L109" s="138"/>
      <c r="M109" s="111"/>
    </row>
    <row r="110" spans="2:13">
      <c r="B110" s="13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111"/>
    </row>
    <row r="111" spans="2:13">
      <c r="B111" s="133"/>
      <c r="C111" s="151"/>
      <c r="D111" s="151"/>
      <c r="E111" s="151"/>
      <c r="F111" s="138"/>
      <c r="G111" s="138"/>
      <c r="H111" s="138"/>
      <c r="I111" s="138"/>
      <c r="J111" s="138"/>
      <c r="K111" s="138"/>
      <c r="L111" s="138"/>
      <c r="M111" s="111"/>
    </row>
    <row r="112" spans="2:13">
      <c r="B112" s="13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111"/>
    </row>
    <row r="113" spans="2:13">
      <c r="B113" s="133"/>
      <c r="C113" s="151"/>
      <c r="D113" s="151"/>
      <c r="E113" s="151"/>
      <c r="F113" s="138"/>
      <c r="G113" s="138"/>
      <c r="H113" s="138"/>
      <c r="I113" s="138"/>
      <c r="J113" s="138"/>
      <c r="K113" s="138"/>
      <c r="L113" s="138"/>
      <c r="M113" s="111"/>
    </row>
    <row r="114" spans="2:13">
      <c r="B114" s="13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111"/>
    </row>
    <row r="115" spans="2:13">
      <c r="B115" s="133"/>
      <c r="C115" s="151"/>
      <c r="D115" s="151"/>
      <c r="E115" s="151"/>
      <c r="F115" s="138"/>
      <c r="G115" s="138"/>
      <c r="H115" s="138"/>
      <c r="I115" s="138"/>
      <c r="J115" s="138"/>
      <c r="K115" s="138"/>
      <c r="L115" s="138"/>
      <c r="M115" s="111"/>
    </row>
    <row r="116" spans="2:13">
      <c r="B116" s="13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111"/>
    </row>
    <row r="117" spans="2:13">
      <c r="B117" s="133"/>
      <c r="C117" s="151"/>
      <c r="D117" s="151"/>
      <c r="E117" s="151"/>
      <c r="F117" s="138"/>
      <c r="G117" s="138"/>
      <c r="H117" s="138"/>
      <c r="I117" s="138"/>
      <c r="J117" s="138"/>
      <c r="K117" s="138"/>
      <c r="L117" s="138"/>
      <c r="M117" s="111"/>
    </row>
    <row r="118" spans="2:13">
      <c r="B118" s="13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111"/>
    </row>
    <row r="119" spans="2:13">
      <c r="B119" s="133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11"/>
    </row>
    <row r="120" spans="2:13">
      <c r="B120" s="13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111"/>
    </row>
    <row r="121" spans="2:13">
      <c r="B121" s="133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11"/>
    </row>
    <row r="122" spans="2:13">
      <c r="B122" s="13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111"/>
    </row>
    <row r="123" spans="2:13">
      <c r="B123" s="133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11"/>
    </row>
    <row r="124" spans="2:13">
      <c r="B124" s="13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111"/>
    </row>
    <row r="125" spans="2:13">
      <c r="B125" s="133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11"/>
    </row>
    <row r="126" spans="2:13">
      <c r="B126" s="133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111"/>
    </row>
    <row r="127" spans="2:13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7" t="s">
        <v>899</v>
      </c>
      <c r="M127" s="137"/>
    </row>
    <row r="128" spans="2:13">
      <c r="B128" s="153" t="s">
        <v>968</v>
      </c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4" t="s">
        <v>969</v>
      </c>
    </row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 hidden="1"/>
    <row r="65459" hidden="1"/>
    <row r="65460" hidden="1"/>
    <row r="65461"/>
    <row r="65462"/>
    <row r="65463"/>
    <row r="65464"/>
    <row r="65465"/>
    <row r="65466"/>
    <row r="65467"/>
    <row r="65468"/>
    <row r="65469"/>
    <row r="65470"/>
    <row r="65471"/>
    <row r="65472" hidden="1"/>
    <row r="65473" hidden="1"/>
    <row r="65474" hidden="1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  <row r="65566"/>
    <row r="65567"/>
    <row r="65568"/>
    <row r="65569"/>
    <row r="65570"/>
    <row r="65571"/>
    <row r="65572"/>
    <row r="65573"/>
    <row r="65574"/>
    <row r="65575"/>
    <row r="65576"/>
    <row r="65577"/>
    <row r="65578"/>
    <row r="65579"/>
    <row r="65580"/>
    <row r="65581"/>
    <row r="65582"/>
    <row r="65583"/>
    <row r="65584"/>
    <row r="65585"/>
    <row r="65586"/>
    <row r="65587"/>
    <row r="65588"/>
    <row r="65589"/>
    <row r="65590"/>
  </sheetData>
  <sheetProtection algorithmName="SHA-512" hashValue="9G3b8doRlOOO3MCuQqVo8I/D2JjZ2JmKNHBO3nFVolxY1gs6cvhRUY29KfVr/4vEXfL0VClJEm8T00zrvvtwxg==" saltValue="5hWFUSIx4BP5ApkWCspwqA==" spinCount="100000" sheet="1"/>
  <mergeCells count="76">
    <mergeCell ref="I30:K30"/>
    <mergeCell ref="I29:K29"/>
    <mergeCell ref="C108:L108"/>
    <mergeCell ref="C110:L110"/>
    <mergeCell ref="C126:L126"/>
    <mergeCell ref="C112:L112"/>
    <mergeCell ref="C114:L114"/>
    <mergeCell ref="C116:L116"/>
    <mergeCell ref="C118:L118"/>
    <mergeCell ref="C120:L120"/>
    <mergeCell ref="C122:L122"/>
    <mergeCell ref="C124:L124"/>
    <mergeCell ref="B105:M105"/>
    <mergeCell ref="C106:M106"/>
    <mergeCell ref="C79:M80"/>
    <mergeCell ref="C25:M26"/>
    <mergeCell ref="F100:L100"/>
    <mergeCell ref="F102:L102"/>
    <mergeCell ref="C81:L82"/>
    <mergeCell ref="B85:M85"/>
    <mergeCell ref="B95:M95"/>
    <mergeCell ref="C96:M96"/>
    <mergeCell ref="C98:E98"/>
    <mergeCell ref="F98:L98"/>
    <mergeCell ref="C86:M86"/>
    <mergeCell ref="C88:E88"/>
    <mergeCell ref="F88:L88"/>
    <mergeCell ref="F90:L90"/>
    <mergeCell ref="F92:L92"/>
    <mergeCell ref="I28:K28"/>
    <mergeCell ref="B78:M78"/>
    <mergeCell ref="C27:D27"/>
    <mergeCell ref="C28:D28"/>
    <mergeCell ref="C29:D29"/>
    <mergeCell ref="C30:D30"/>
    <mergeCell ref="C31:D31"/>
    <mergeCell ref="G27:H27"/>
    <mergeCell ref="G28:H28"/>
    <mergeCell ref="G29:H29"/>
    <mergeCell ref="G30:H30"/>
    <mergeCell ref="G31:H31"/>
    <mergeCell ref="E27:F27"/>
    <mergeCell ref="C68:M68"/>
    <mergeCell ref="E28:F28"/>
    <mergeCell ref="E30:F30"/>
    <mergeCell ref="C44:L45"/>
    <mergeCell ref="B17:M17"/>
    <mergeCell ref="B60:M60"/>
    <mergeCell ref="B24:M24"/>
    <mergeCell ref="B34:M34"/>
    <mergeCell ref="B41:M41"/>
    <mergeCell ref="E31:F31"/>
    <mergeCell ref="C49:F49"/>
    <mergeCell ref="C37:F37"/>
    <mergeCell ref="C42:F42"/>
    <mergeCell ref="B48:M48"/>
    <mergeCell ref="G37:H37"/>
    <mergeCell ref="I37:L37"/>
    <mergeCell ref="C38:F38"/>
    <mergeCell ref="I31:K31"/>
    <mergeCell ref="B16:M16"/>
    <mergeCell ref="B14:M14"/>
    <mergeCell ref="C70:L74"/>
    <mergeCell ref="C75:L75"/>
    <mergeCell ref="C63:L64"/>
    <mergeCell ref="C56:L57"/>
    <mergeCell ref="C51:L52"/>
    <mergeCell ref="B67:M67"/>
    <mergeCell ref="C54:G54"/>
    <mergeCell ref="C61:M61"/>
    <mergeCell ref="G38:H38"/>
    <mergeCell ref="I38:L38"/>
    <mergeCell ref="C18:M19"/>
    <mergeCell ref="C20:L21"/>
    <mergeCell ref="C35:M36"/>
    <mergeCell ref="E29:F29"/>
  </mergeCells>
  <hyperlinks>
    <hyperlink ref="L22" location="'Questionário Singulares Operad.'!N219" display="&lt;&lt; voltar" xr:uid="{C1AD0B20-13D6-40EF-9FFE-E781E8920406}"/>
    <hyperlink ref="L32" location="'Questionário Singulares Operad.'!N391" display="&lt;&lt; voltar" xr:uid="{14AB50DF-2CD8-483C-8259-FDC985853C40}"/>
    <hyperlink ref="L39" location="'Questionário Singulares Operad.'!N456" display="&lt;&lt; voltar" xr:uid="{B437F6B0-6B11-4943-99EF-8A4F9B6F0B91}"/>
    <hyperlink ref="L46" location="'Questionário Singulares Operad.'!N552" display="&lt;&lt; voltar" xr:uid="{F0883AA3-1699-47AD-B4E8-4D9F86514B92}"/>
    <hyperlink ref="L53" location="'Questionário Singulares Operad.'!N575" display="&lt;&lt; voltar" xr:uid="{E2BBBCC6-31E0-4528-8E22-781B2928ADC9}"/>
    <hyperlink ref="L58" location="'Questionário Singulares Operad.'!N605" display="&lt;&lt; voltar" xr:uid="{C41C8B8D-F842-4137-AB17-3CF04943D31C}"/>
    <hyperlink ref="L65" location="'Questionário Singulares Operad.'!N720" display="&lt;&lt; voltar" xr:uid="{EF53575B-78E4-4B91-8BC1-C6B8B014A94F}"/>
    <hyperlink ref="L76" location="'Questionário Singulares Operad.'!N734" display="&lt;&lt; voltar" xr:uid="{BE2914F1-18EE-4CFD-BCB5-385F7F593ECE}"/>
    <hyperlink ref="L83" location="'Questionário Singulares Operad.'!N788" display="&lt;&lt; voltar" xr:uid="{1C18CD46-0AFB-4E1C-8DFA-880BB62B37F8}"/>
    <hyperlink ref="L93" location="'Questionário Singulares Operad.'!N932" display="&lt;&lt; voltar" xr:uid="{CB299EF2-AA04-4F79-9A65-E60F79CB21BF}"/>
    <hyperlink ref="L103" location="'Questionário Singulares Operad.'!N1108" display="&lt;&lt; voltar" xr:uid="{1728DF7E-2FD5-4064-B24B-214A95EC72D6}"/>
    <hyperlink ref="L127" location="'Questionário Singulares Operad.'!N1281" display="&lt;&lt; voltar" xr:uid="{66E6FCA0-AEDC-49A8-9EAD-B8BF0DF411D8}"/>
  </hyperlinks>
  <pageMargins left="0.511811024" right="0.511811024" top="0.78740157499999996" bottom="0.78740157499999996" header="0.31496062000000002" footer="0.31496062000000002"/>
  <pageSetup scale="73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C35F-7DAF-484B-B888-AFF8BB0518E3}">
  <dimension ref="A1:G308"/>
  <sheetViews>
    <sheetView topLeftCell="A295" zoomScale="84" zoomScaleNormal="84" workbookViewId="0">
      <selection activeCell="F309" sqref="F309"/>
    </sheetView>
  </sheetViews>
  <sheetFormatPr defaultRowHeight="14.4"/>
  <cols>
    <col min="1" max="1" width="17.6640625" style="16" bestFit="1" customWidth="1"/>
    <col min="2" max="2" width="21.6640625" style="22" hidden="1" customWidth="1"/>
    <col min="3" max="3" width="20.6640625" style="22" hidden="1" customWidth="1"/>
    <col min="4" max="4" width="16.88671875" style="16" hidden="1" customWidth="1"/>
    <col min="5" max="5" width="12" style="36" hidden="1" customWidth="1"/>
    <col min="6" max="6" width="19" customWidth="1"/>
    <col min="7" max="7" width="55" customWidth="1"/>
  </cols>
  <sheetData>
    <row r="1" spans="1:7" ht="15.6">
      <c r="A1" s="30" t="s">
        <v>465</v>
      </c>
      <c r="B1" s="31" t="s">
        <v>961</v>
      </c>
      <c r="C1" s="32" t="s">
        <v>962</v>
      </c>
      <c r="D1" s="16" t="s">
        <v>963</v>
      </c>
      <c r="E1" s="33" t="s">
        <v>964</v>
      </c>
      <c r="F1" s="34" t="s">
        <v>965</v>
      </c>
      <c r="G1" s="35" t="s">
        <v>966</v>
      </c>
    </row>
    <row r="2" spans="1:7">
      <c r="A2" s="37" t="s">
        <v>464</v>
      </c>
      <c r="B2" s="88" t="b">
        <v>0</v>
      </c>
      <c r="C2" s="38">
        <f>IF(B2=TRUE,50,0)</f>
        <v>0</v>
      </c>
      <c r="D2" s="37"/>
      <c r="E2" s="39">
        <f>C2</f>
        <v>0</v>
      </c>
      <c r="F2" s="90"/>
      <c r="G2" s="90"/>
    </row>
    <row r="3" spans="1:7">
      <c r="A3" s="37" t="s">
        <v>463</v>
      </c>
      <c r="B3" s="88" t="b">
        <v>0</v>
      </c>
      <c r="C3" s="38">
        <f>IF(B3=TRUE,50,0)</f>
        <v>0</v>
      </c>
      <c r="D3" s="37"/>
      <c r="E3" s="39">
        <f t="shared" ref="E3:E63" si="0">C3</f>
        <v>0</v>
      </c>
      <c r="F3" s="90"/>
      <c r="G3" s="90"/>
    </row>
    <row r="4" spans="1:7">
      <c r="A4" s="48" t="s">
        <v>462</v>
      </c>
      <c r="B4" s="89" t="b">
        <v>0</v>
      </c>
      <c r="C4" s="44">
        <f>IF(B4=TRUE,33.33,0)</f>
        <v>0</v>
      </c>
      <c r="D4" s="43"/>
      <c r="E4" s="45">
        <f t="shared" si="0"/>
        <v>0</v>
      </c>
      <c r="F4" s="91"/>
      <c r="G4" s="91"/>
    </row>
    <row r="5" spans="1:7">
      <c r="A5" s="43" t="s">
        <v>461</v>
      </c>
      <c r="B5" s="89" t="b">
        <v>0</v>
      </c>
      <c r="C5" s="44">
        <f>IF(B5=TRUE,33.33,0)</f>
        <v>0</v>
      </c>
      <c r="D5" s="43"/>
      <c r="E5" s="45">
        <f t="shared" si="0"/>
        <v>0</v>
      </c>
      <c r="F5" s="91"/>
      <c r="G5" s="91"/>
    </row>
    <row r="6" spans="1:7">
      <c r="A6" s="43" t="s">
        <v>460</v>
      </c>
      <c r="B6" s="89" t="b">
        <v>0</v>
      </c>
      <c r="C6" s="44">
        <f>IF(B6=TRUE,16.67,0)</f>
        <v>0</v>
      </c>
      <c r="D6" s="43"/>
      <c r="E6" s="45">
        <f t="shared" si="0"/>
        <v>0</v>
      </c>
      <c r="F6" s="91"/>
      <c r="G6" s="91"/>
    </row>
    <row r="7" spans="1:7">
      <c r="A7" s="43" t="s">
        <v>459</v>
      </c>
      <c r="B7" s="89" t="b">
        <v>0</v>
      </c>
      <c r="C7" s="44">
        <f>IF(B7=TRUE,16.67,0)</f>
        <v>0</v>
      </c>
      <c r="D7" s="43"/>
      <c r="E7" s="45">
        <f t="shared" si="0"/>
        <v>0</v>
      </c>
      <c r="F7" s="91"/>
      <c r="G7" s="91"/>
    </row>
    <row r="8" spans="1:7">
      <c r="A8" s="37" t="s">
        <v>458</v>
      </c>
      <c r="B8" s="88" t="b">
        <v>0</v>
      </c>
      <c r="C8" s="38">
        <f>IF(B8=TRUE,33.33,0)</f>
        <v>0</v>
      </c>
      <c r="D8" s="37"/>
      <c r="E8" s="39">
        <f t="shared" si="0"/>
        <v>0</v>
      </c>
      <c r="F8" s="90"/>
      <c r="G8" s="90"/>
    </row>
    <row r="9" spans="1:7">
      <c r="A9" s="37" t="s">
        <v>457</v>
      </c>
      <c r="B9" s="88" t="b">
        <v>0</v>
      </c>
      <c r="C9" s="38">
        <f>IF(B9=TRUE,33.33,0)</f>
        <v>0</v>
      </c>
      <c r="D9" s="37"/>
      <c r="E9" s="39">
        <f t="shared" si="0"/>
        <v>0</v>
      </c>
      <c r="F9" s="90"/>
      <c r="G9" s="90"/>
    </row>
    <row r="10" spans="1:7">
      <c r="A10" s="37" t="s">
        <v>456</v>
      </c>
      <c r="B10" s="88" t="b">
        <v>0</v>
      </c>
      <c r="C10" s="38">
        <f>IF(B10=TRUE,16.67,0)</f>
        <v>0</v>
      </c>
      <c r="D10" s="37"/>
      <c r="E10" s="39">
        <f t="shared" si="0"/>
        <v>0</v>
      </c>
      <c r="F10" s="90"/>
      <c r="G10" s="90"/>
    </row>
    <row r="11" spans="1:7">
      <c r="A11" s="37" t="s">
        <v>455</v>
      </c>
      <c r="B11" s="88" t="b">
        <v>0</v>
      </c>
      <c r="C11" s="38">
        <f>IF(B11=TRUE,16.67,0)</f>
        <v>0</v>
      </c>
      <c r="D11" s="37"/>
      <c r="E11" s="39">
        <f t="shared" si="0"/>
        <v>0</v>
      </c>
      <c r="F11" s="90"/>
      <c r="G11" s="90"/>
    </row>
    <row r="12" spans="1:7">
      <c r="A12" s="43" t="s">
        <v>454</v>
      </c>
      <c r="B12" s="89" t="b">
        <v>0</v>
      </c>
      <c r="C12" s="44">
        <f>IF(B12=TRUE,25,0)</f>
        <v>0</v>
      </c>
      <c r="D12" s="43"/>
      <c r="E12" s="45">
        <f t="shared" si="0"/>
        <v>0</v>
      </c>
      <c r="F12" s="91"/>
      <c r="G12" s="91"/>
    </row>
    <row r="13" spans="1:7">
      <c r="A13" s="43" t="s">
        <v>453</v>
      </c>
      <c r="B13" s="89" t="b">
        <v>0</v>
      </c>
      <c r="C13" s="44">
        <f>IF(B13=TRUE,25,0)</f>
        <v>0</v>
      </c>
      <c r="D13" s="43"/>
      <c r="E13" s="45">
        <f t="shared" si="0"/>
        <v>0</v>
      </c>
      <c r="F13" s="91"/>
      <c r="G13" s="91"/>
    </row>
    <row r="14" spans="1:7">
      <c r="A14" s="43" t="s">
        <v>452</v>
      </c>
      <c r="B14" s="89" t="b">
        <v>0</v>
      </c>
      <c r="C14" s="44">
        <f>IF(B14=TRUE,25,0)</f>
        <v>0</v>
      </c>
      <c r="D14" s="43"/>
      <c r="E14" s="45">
        <f t="shared" si="0"/>
        <v>0</v>
      </c>
      <c r="F14" s="91"/>
      <c r="G14" s="91"/>
    </row>
    <row r="15" spans="1:7">
      <c r="A15" s="43" t="s">
        <v>451</v>
      </c>
      <c r="B15" s="89" t="b">
        <v>0</v>
      </c>
      <c r="C15" s="44">
        <f>IF(B15=TRUE,25,0)</f>
        <v>0</v>
      </c>
      <c r="D15" s="43"/>
      <c r="E15" s="45">
        <f t="shared" si="0"/>
        <v>0</v>
      </c>
      <c r="F15" s="91"/>
      <c r="G15" s="91"/>
    </row>
    <row r="16" spans="1:7">
      <c r="A16" s="37" t="s">
        <v>450</v>
      </c>
      <c r="B16" s="88">
        <v>0</v>
      </c>
      <c r="C16" s="38">
        <f>IF(B16=1,0,0)</f>
        <v>0</v>
      </c>
      <c r="D16" s="37"/>
      <c r="E16" s="39">
        <f t="shared" si="0"/>
        <v>0</v>
      </c>
      <c r="F16" s="90"/>
      <c r="G16" s="90"/>
    </row>
    <row r="17" spans="1:7">
      <c r="A17" s="37" t="s">
        <v>449</v>
      </c>
      <c r="B17" s="88">
        <v>0</v>
      </c>
      <c r="C17" s="38">
        <f>IF(B17=1,33.34,IF(B17=2,10,IF(B17=0,0)))</f>
        <v>0</v>
      </c>
      <c r="D17" s="37"/>
      <c r="E17" s="39">
        <f t="shared" si="0"/>
        <v>0</v>
      </c>
      <c r="F17" s="90"/>
      <c r="G17" s="90"/>
    </row>
    <row r="18" spans="1:7">
      <c r="A18" s="37" t="s">
        <v>448</v>
      </c>
      <c r="B18" s="88">
        <v>0</v>
      </c>
      <c r="C18" s="38">
        <f>IF(B18=1,33.33,IF(B18=2,10,IF(B18=0,0)))</f>
        <v>0</v>
      </c>
      <c r="D18" s="37"/>
      <c r="E18" s="39">
        <f t="shared" si="0"/>
        <v>0</v>
      </c>
      <c r="F18" s="90"/>
      <c r="G18" s="90"/>
    </row>
    <row r="19" spans="1:7">
      <c r="A19" s="37" t="s">
        <v>447</v>
      </c>
      <c r="B19" s="88">
        <v>0</v>
      </c>
      <c r="C19" s="38">
        <f>IF(B19=1,33.33,IF(B19=2,10,IF(B19=0,0)))</f>
        <v>0</v>
      </c>
      <c r="D19" s="37"/>
      <c r="E19" s="39">
        <f t="shared" si="0"/>
        <v>0</v>
      </c>
      <c r="F19" s="90"/>
      <c r="G19" s="90"/>
    </row>
    <row r="20" spans="1:7">
      <c r="A20" s="43" t="s">
        <v>446</v>
      </c>
      <c r="B20" s="89">
        <v>0</v>
      </c>
      <c r="C20" s="44">
        <f>IF(B20=1,0,0)</f>
        <v>0</v>
      </c>
      <c r="D20" s="43"/>
      <c r="E20" s="45">
        <f t="shared" si="0"/>
        <v>0</v>
      </c>
      <c r="F20" s="91"/>
      <c r="G20" s="91"/>
    </row>
    <row r="21" spans="1:7">
      <c r="A21" s="43" t="s">
        <v>445</v>
      </c>
      <c r="B21" s="89">
        <v>0</v>
      </c>
      <c r="C21" s="44">
        <f>IF(B21=1,33.34,IF(B21=2,10,IF(B21=0,0)))</f>
        <v>0</v>
      </c>
      <c r="D21" s="43"/>
      <c r="E21" s="45">
        <f t="shared" si="0"/>
        <v>0</v>
      </c>
      <c r="F21" s="91"/>
      <c r="G21" s="91"/>
    </row>
    <row r="22" spans="1:7">
      <c r="A22" s="43" t="s">
        <v>444</v>
      </c>
      <c r="B22" s="89">
        <v>0</v>
      </c>
      <c r="C22" s="44">
        <f>IF(B22=1,33.33,IF(B22=2,10,IF(B22=0,0)))</f>
        <v>0</v>
      </c>
      <c r="D22" s="43"/>
      <c r="E22" s="45">
        <f t="shared" si="0"/>
        <v>0</v>
      </c>
      <c r="F22" s="91"/>
      <c r="G22" s="91"/>
    </row>
    <row r="23" spans="1:7">
      <c r="A23" s="43" t="s">
        <v>443</v>
      </c>
      <c r="B23" s="89">
        <v>0</v>
      </c>
      <c r="C23" s="44">
        <f>IF(B23=1,33.33,IF(B23=2,10,IF(B23=0,0)))</f>
        <v>0</v>
      </c>
      <c r="D23" s="43"/>
      <c r="E23" s="45">
        <f t="shared" si="0"/>
        <v>0</v>
      </c>
      <c r="F23" s="91"/>
      <c r="G23" s="91"/>
    </row>
    <row r="24" spans="1:7">
      <c r="A24" s="37" t="s">
        <v>442</v>
      </c>
      <c r="B24" s="88">
        <v>0</v>
      </c>
      <c r="C24" s="38">
        <f>IF(B24=1,0,0)</f>
        <v>0</v>
      </c>
      <c r="D24" s="37"/>
      <c r="E24" s="39">
        <f t="shared" si="0"/>
        <v>0</v>
      </c>
      <c r="F24" s="90"/>
      <c r="G24" s="90"/>
    </row>
    <row r="25" spans="1:7">
      <c r="A25" s="37" t="s">
        <v>441</v>
      </c>
      <c r="B25" s="88">
        <v>0</v>
      </c>
      <c r="C25" s="38">
        <f>IF(B25=1,100,IF(B25=2,30,IF(B25=0,0)))</f>
        <v>0</v>
      </c>
      <c r="D25" s="37"/>
      <c r="E25" s="39">
        <f t="shared" si="0"/>
        <v>0</v>
      </c>
      <c r="F25" s="90"/>
      <c r="G25" s="90"/>
    </row>
    <row r="26" spans="1:7">
      <c r="A26" s="37" t="s">
        <v>920</v>
      </c>
      <c r="B26" s="88">
        <v>0</v>
      </c>
      <c r="C26" s="38">
        <f>IF(B26=1,0,0)</f>
        <v>0</v>
      </c>
      <c r="D26" s="37"/>
      <c r="E26" s="39">
        <f t="shared" si="0"/>
        <v>0</v>
      </c>
      <c r="F26" s="90"/>
      <c r="G26" s="90"/>
    </row>
    <row r="27" spans="1:7">
      <c r="A27" s="43" t="s">
        <v>440</v>
      </c>
      <c r="B27" s="89">
        <v>0</v>
      </c>
      <c r="C27" s="44">
        <f>IF(B27=1,100,IF(B27=2,50,IF(B27=0,0)))</f>
        <v>0</v>
      </c>
      <c r="D27" s="43"/>
      <c r="E27" s="45">
        <f t="shared" si="0"/>
        <v>0</v>
      </c>
      <c r="F27" s="91"/>
      <c r="G27" s="91"/>
    </row>
    <row r="28" spans="1:7">
      <c r="A28" s="40" t="s">
        <v>439</v>
      </c>
      <c r="B28" s="88">
        <v>0</v>
      </c>
      <c r="C28" s="38">
        <f>IF(B28=1,100,0)</f>
        <v>0</v>
      </c>
      <c r="D28" s="37"/>
      <c r="E28" s="39">
        <f t="shared" si="0"/>
        <v>0</v>
      </c>
      <c r="F28" s="90"/>
      <c r="G28" s="90"/>
    </row>
    <row r="29" spans="1:7">
      <c r="A29" s="43" t="s">
        <v>438</v>
      </c>
      <c r="B29" s="89">
        <v>0</v>
      </c>
      <c r="C29" s="44">
        <f>IF(B29=1,0,0)</f>
        <v>0</v>
      </c>
      <c r="D29" s="43"/>
      <c r="E29" s="45">
        <f t="shared" si="0"/>
        <v>0</v>
      </c>
      <c r="F29" s="91"/>
      <c r="G29" s="91"/>
    </row>
    <row r="30" spans="1:7">
      <c r="A30" s="43" t="s">
        <v>437</v>
      </c>
      <c r="B30" s="89" t="b">
        <v>0</v>
      </c>
      <c r="C30" s="44">
        <f>IF(B30=TRUE,8.34,0)</f>
        <v>0</v>
      </c>
      <c r="D30" s="43"/>
      <c r="E30" s="45">
        <f t="shared" si="0"/>
        <v>0</v>
      </c>
      <c r="F30" s="91"/>
      <c r="G30" s="91"/>
    </row>
    <row r="31" spans="1:7">
      <c r="A31" s="43" t="s">
        <v>436</v>
      </c>
      <c r="B31" s="89" t="b">
        <v>0</v>
      </c>
      <c r="C31" s="44">
        <f>IF(B31=TRUE,8.33,0)</f>
        <v>0</v>
      </c>
      <c r="D31" s="43"/>
      <c r="E31" s="45">
        <f t="shared" si="0"/>
        <v>0</v>
      </c>
      <c r="F31" s="91"/>
      <c r="G31" s="91"/>
    </row>
    <row r="32" spans="1:7">
      <c r="A32" s="43" t="s">
        <v>435</v>
      </c>
      <c r="B32" s="89" t="b">
        <v>0</v>
      </c>
      <c r="C32" s="44">
        <f>IF(B32=TRUE,8.33,0)</f>
        <v>0</v>
      </c>
      <c r="D32" s="43"/>
      <c r="E32" s="45">
        <f t="shared" si="0"/>
        <v>0</v>
      </c>
      <c r="F32" s="91"/>
      <c r="G32" s="91"/>
    </row>
    <row r="33" spans="1:7">
      <c r="A33" s="43" t="s">
        <v>434</v>
      </c>
      <c r="B33" s="89" t="b">
        <v>0</v>
      </c>
      <c r="C33" s="44">
        <f>IF(B33=TRUE,8.33,0)</f>
        <v>0</v>
      </c>
      <c r="D33" s="43"/>
      <c r="E33" s="45">
        <f t="shared" si="0"/>
        <v>0</v>
      </c>
      <c r="F33" s="91"/>
      <c r="G33" s="91"/>
    </row>
    <row r="34" spans="1:7">
      <c r="A34" s="43" t="s">
        <v>433</v>
      </c>
      <c r="B34" s="89" t="b">
        <v>0</v>
      </c>
      <c r="C34" s="44">
        <f>IF(B34=TRUE,8.33,0)</f>
        <v>0</v>
      </c>
      <c r="D34" s="43"/>
      <c r="E34" s="45">
        <f t="shared" si="0"/>
        <v>0</v>
      </c>
      <c r="F34" s="91"/>
      <c r="G34" s="91"/>
    </row>
    <row r="35" spans="1:7">
      <c r="A35" s="43" t="s">
        <v>432</v>
      </c>
      <c r="B35" s="89" t="b">
        <v>0</v>
      </c>
      <c r="C35" s="44">
        <f>IF(B35=TRUE,8.33,0)</f>
        <v>0</v>
      </c>
      <c r="D35" s="43"/>
      <c r="E35" s="45">
        <f t="shared" si="0"/>
        <v>0</v>
      </c>
      <c r="F35" s="91"/>
      <c r="G35" s="91"/>
    </row>
    <row r="36" spans="1:7">
      <c r="A36" s="43" t="s">
        <v>431</v>
      </c>
      <c r="B36" s="89" t="b">
        <v>0</v>
      </c>
      <c r="C36" s="44">
        <f>IF(B36=TRUE,13.34,0)</f>
        <v>0</v>
      </c>
      <c r="D36" s="43"/>
      <c r="E36" s="45">
        <f t="shared" si="0"/>
        <v>0</v>
      </c>
      <c r="F36" s="91"/>
      <c r="G36" s="91"/>
    </row>
    <row r="37" spans="1:7">
      <c r="A37" s="43" t="s">
        <v>430</v>
      </c>
      <c r="B37" s="89" t="b">
        <v>0</v>
      </c>
      <c r="C37" s="44">
        <f>IF(B37=TRUE,13.33,0)</f>
        <v>0</v>
      </c>
      <c r="D37" s="43"/>
      <c r="E37" s="45">
        <f t="shared" si="0"/>
        <v>0</v>
      </c>
      <c r="F37" s="91"/>
      <c r="G37" s="91"/>
    </row>
    <row r="38" spans="1:7">
      <c r="A38" s="43" t="s">
        <v>429</v>
      </c>
      <c r="B38" s="89" t="b">
        <v>0</v>
      </c>
      <c r="C38" s="44">
        <f>IF(B38=TRUE,13.33,0)</f>
        <v>0</v>
      </c>
      <c r="D38" s="43"/>
      <c r="E38" s="45">
        <f t="shared" si="0"/>
        <v>0</v>
      </c>
      <c r="F38" s="91"/>
      <c r="G38" s="91"/>
    </row>
    <row r="39" spans="1:7">
      <c r="A39" s="43" t="s">
        <v>428</v>
      </c>
      <c r="B39" s="89" t="b">
        <v>0</v>
      </c>
      <c r="C39" s="44">
        <f>IF(B39=TRUE,5,0)</f>
        <v>0</v>
      </c>
      <c r="D39" s="43"/>
      <c r="E39" s="45">
        <f t="shared" si="0"/>
        <v>0</v>
      </c>
      <c r="F39" s="91"/>
      <c r="G39" s="91"/>
    </row>
    <row r="40" spans="1:7">
      <c r="A40" s="43" t="s">
        <v>427</v>
      </c>
      <c r="B40" s="89" t="b">
        <v>0</v>
      </c>
      <c r="C40" s="44">
        <f>IF(B40=TRUE,3.5,0)</f>
        <v>0</v>
      </c>
      <c r="D40" s="43"/>
      <c r="E40" s="45">
        <f t="shared" si="0"/>
        <v>0</v>
      </c>
      <c r="F40" s="91"/>
      <c r="G40" s="91"/>
    </row>
    <row r="41" spans="1:7">
      <c r="A41" s="43" t="s">
        <v>426</v>
      </c>
      <c r="B41" s="89" t="b">
        <v>0</v>
      </c>
      <c r="C41" s="44">
        <f>IF(B41=TRUE,1.5,0)</f>
        <v>0</v>
      </c>
      <c r="D41" s="43"/>
      <c r="E41" s="45">
        <f t="shared" si="0"/>
        <v>0</v>
      </c>
      <c r="F41" s="91"/>
      <c r="G41" s="91"/>
    </row>
    <row r="42" spans="1:7">
      <c r="A42" s="37" t="s">
        <v>425</v>
      </c>
      <c r="B42" s="88" t="b">
        <v>0</v>
      </c>
      <c r="C42" s="38">
        <f>IF(B42=TRUE,7.5,0)</f>
        <v>0</v>
      </c>
      <c r="D42" s="37"/>
      <c r="E42" s="39">
        <f t="shared" si="0"/>
        <v>0</v>
      </c>
      <c r="F42" s="90"/>
      <c r="G42" s="90"/>
    </row>
    <row r="43" spans="1:7">
      <c r="A43" s="37" t="s">
        <v>424</v>
      </c>
      <c r="B43" s="88" t="b">
        <v>0</v>
      </c>
      <c r="C43" s="38">
        <f>IF(B43=TRUE,7.5,0)</f>
        <v>0</v>
      </c>
      <c r="D43" s="37"/>
      <c r="E43" s="39">
        <f t="shared" si="0"/>
        <v>0</v>
      </c>
      <c r="F43" s="90"/>
      <c r="G43" s="90"/>
    </row>
    <row r="44" spans="1:7">
      <c r="A44" s="37" t="s">
        <v>423</v>
      </c>
      <c r="B44" s="88" t="b">
        <v>0</v>
      </c>
      <c r="C44" s="38">
        <f>IF(B44=TRUE,7.5,0)</f>
        <v>0</v>
      </c>
      <c r="D44" s="37"/>
      <c r="E44" s="39">
        <f t="shared" si="0"/>
        <v>0</v>
      </c>
      <c r="F44" s="90"/>
      <c r="G44" s="90"/>
    </row>
    <row r="45" spans="1:7">
      <c r="A45" s="37" t="s">
        <v>422</v>
      </c>
      <c r="B45" s="88" t="b">
        <v>0</v>
      </c>
      <c r="C45" s="38">
        <f>IF(B45=TRUE,7.5,0)</f>
        <v>0</v>
      </c>
      <c r="D45" s="37"/>
      <c r="E45" s="39">
        <f t="shared" si="0"/>
        <v>0</v>
      </c>
      <c r="F45" s="90"/>
      <c r="G45" s="90"/>
    </row>
    <row r="46" spans="1:7">
      <c r="A46" s="37" t="s">
        <v>421</v>
      </c>
      <c r="B46" s="88" t="b">
        <v>0</v>
      </c>
      <c r="C46" s="38">
        <f>IF(B46=TRUE,23.33,0)</f>
        <v>0</v>
      </c>
      <c r="D46" s="37"/>
      <c r="E46" s="39">
        <f t="shared" si="0"/>
        <v>0</v>
      </c>
      <c r="F46" s="90"/>
      <c r="G46" s="90"/>
    </row>
    <row r="47" spans="1:7">
      <c r="A47" s="37" t="s">
        <v>420</v>
      </c>
      <c r="B47" s="88" t="b">
        <v>0</v>
      </c>
      <c r="C47" s="38">
        <f>IF(B47=TRUE,23.33,0)</f>
        <v>0</v>
      </c>
      <c r="D47" s="37"/>
      <c r="E47" s="39">
        <f t="shared" si="0"/>
        <v>0</v>
      </c>
      <c r="F47" s="90"/>
      <c r="G47" s="90"/>
    </row>
    <row r="48" spans="1:7">
      <c r="A48" s="37" t="s">
        <v>419</v>
      </c>
      <c r="B48" s="88" t="b">
        <v>0</v>
      </c>
      <c r="C48" s="38">
        <f>IF(B48=TRUE,23.34,0)</f>
        <v>0</v>
      </c>
      <c r="D48" s="37"/>
      <c r="E48" s="39">
        <f t="shared" si="0"/>
        <v>0</v>
      </c>
      <c r="F48" s="90"/>
      <c r="G48" s="90"/>
    </row>
    <row r="49" spans="1:7">
      <c r="A49" s="43" t="s">
        <v>418</v>
      </c>
      <c r="B49" s="89">
        <v>0</v>
      </c>
      <c r="C49" s="44">
        <f>IF(B49=1,70,0)</f>
        <v>0</v>
      </c>
      <c r="D49" s="43"/>
      <c r="E49" s="45">
        <f t="shared" si="0"/>
        <v>0</v>
      </c>
      <c r="F49" s="91"/>
      <c r="G49" s="91"/>
    </row>
    <row r="50" spans="1:7">
      <c r="A50" s="43" t="s">
        <v>417</v>
      </c>
      <c r="B50" s="89">
        <v>0</v>
      </c>
      <c r="C50" s="44">
        <f>IF(B50=1,30,0)</f>
        <v>0</v>
      </c>
      <c r="D50" s="43"/>
      <c r="E50" s="45">
        <f t="shared" si="0"/>
        <v>0</v>
      </c>
      <c r="F50" s="91"/>
      <c r="G50" s="91"/>
    </row>
    <row r="51" spans="1:7">
      <c r="A51" s="37" t="s">
        <v>416</v>
      </c>
      <c r="B51" s="88">
        <v>0</v>
      </c>
      <c r="C51" s="41">
        <f>IF(B51=1,0,0)</f>
        <v>0</v>
      </c>
      <c r="D51" s="42"/>
      <c r="E51" s="39">
        <f t="shared" si="0"/>
        <v>0</v>
      </c>
      <c r="F51" s="90"/>
      <c r="G51" s="90"/>
    </row>
    <row r="52" spans="1:7">
      <c r="A52" s="37" t="s">
        <v>415</v>
      </c>
      <c r="B52" s="88">
        <v>0</v>
      </c>
      <c r="C52" s="41">
        <f>IF(B52=1,20,IF(B52=2,20,IF(B52=3,20,IF(B52=4,0,0))))</f>
        <v>0</v>
      </c>
      <c r="D52" s="42"/>
      <c r="E52" s="39">
        <f t="shared" si="0"/>
        <v>0</v>
      </c>
      <c r="F52" s="90"/>
      <c r="G52" s="90"/>
    </row>
    <row r="53" spans="1:7">
      <c r="A53" s="37" t="s">
        <v>414</v>
      </c>
      <c r="B53" s="88" t="b">
        <v>0</v>
      </c>
      <c r="C53" s="41">
        <f>IF(B53=TRUE,20,0)</f>
        <v>0</v>
      </c>
      <c r="D53" s="42"/>
      <c r="E53" s="39">
        <f t="shared" si="0"/>
        <v>0</v>
      </c>
      <c r="F53" s="90"/>
      <c r="G53" s="90"/>
    </row>
    <row r="54" spans="1:7">
      <c r="A54" s="37" t="s">
        <v>413</v>
      </c>
      <c r="B54" s="88" t="b">
        <v>0</v>
      </c>
      <c r="C54" s="41">
        <f>IF(B54=TRUE,20,0)</f>
        <v>0</v>
      </c>
      <c r="D54" s="42"/>
      <c r="E54" s="39">
        <f t="shared" si="0"/>
        <v>0</v>
      </c>
      <c r="F54" s="90"/>
      <c r="G54" s="90"/>
    </row>
    <row r="55" spans="1:7">
      <c r="A55" s="37" t="s">
        <v>412</v>
      </c>
      <c r="B55" s="88" t="b">
        <v>0</v>
      </c>
      <c r="C55" s="41">
        <f>IF(B55=TRUE,20,0)</f>
        <v>0</v>
      </c>
      <c r="D55" s="42"/>
      <c r="E55" s="39">
        <f t="shared" si="0"/>
        <v>0</v>
      </c>
      <c r="F55" s="90"/>
      <c r="G55" s="90"/>
    </row>
    <row r="56" spans="1:7">
      <c r="A56" s="37" t="s">
        <v>411</v>
      </c>
      <c r="B56" s="88" t="b">
        <v>0</v>
      </c>
      <c r="C56" s="41">
        <f>IF(B56=TRUE,20,0)</f>
        <v>0</v>
      </c>
      <c r="D56" s="42"/>
      <c r="E56" s="39">
        <f t="shared" si="0"/>
        <v>0</v>
      </c>
      <c r="F56" s="90"/>
      <c r="G56" s="90"/>
    </row>
    <row r="57" spans="1:7">
      <c r="A57" s="43" t="s">
        <v>410</v>
      </c>
      <c r="B57" s="89" t="b">
        <v>0</v>
      </c>
      <c r="C57" s="46">
        <f>IF(B57=TRUE,15,0)</f>
        <v>0</v>
      </c>
      <c r="D57" s="47"/>
      <c r="E57" s="45">
        <f t="shared" si="0"/>
        <v>0</v>
      </c>
      <c r="F57" s="91"/>
      <c r="G57" s="91"/>
    </row>
    <row r="58" spans="1:7">
      <c r="A58" s="43" t="s">
        <v>409</v>
      </c>
      <c r="B58" s="89" t="b">
        <v>0</v>
      </c>
      <c r="C58" s="46">
        <f>IF(B58=TRUE,11,0)</f>
        <v>0</v>
      </c>
      <c r="D58" s="47"/>
      <c r="E58" s="45">
        <f t="shared" si="0"/>
        <v>0</v>
      </c>
      <c r="F58" s="91"/>
      <c r="G58" s="91"/>
    </row>
    <row r="59" spans="1:7">
      <c r="A59" s="43" t="s">
        <v>408</v>
      </c>
      <c r="B59" s="89" t="b">
        <v>0</v>
      </c>
      <c r="C59" s="46">
        <f>IF(B59=TRUE,11,0)</f>
        <v>0</v>
      </c>
      <c r="D59" s="47"/>
      <c r="E59" s="45">
        <f t="shared" si="0"/>
        <v>0</v>
      </c>
      <c r="F59" s="91"/>
      <c r="G59" s="91"/>
    </row>
    <row r="60" spans="1:7">
      <c r="A60" s="43" t="s">
        <v>407</v>
      </c>
      <c r="B60" s="89" t="b">
        <v>0</v>
      </c>
      <c r="C60" s="46">
        <f>IF(B60=TRUE,11,0)</f>
        <v>0</v>
      </c>
      <c r="D60" s="47"/>
      <c r="E60" s="45">
        <f t="shared" si="0"/>
        <v>0</v>
      </c>
      <c r="F60" s="91"/>
      <c r="G60" s="91"/>
    </row>
    <row r="61" spans="1:7">
      <c r="A61" s="43" t="s">
        <v>406</v>
      </c>
      <c r="B61" s="89" t="b">
        <v>0</v>
      </c>
      <c r="C61" s="46">
        <f>IF(B61=TRUE,11,0)</f>
        <v>0</v>
      </c>
      <c r="D61" s="47"/>
      <c r="E61" s="45">
        <f t="shared" si="0"/>
        <v>0</v>
      </c>
      <c r="F61" s="91"/>
      <c r="G61" s="91"/>
    </row>
    <row r="62" spans="1:7">
      <c r="A62" s="43" t="s">
        <v>405</v>
      </c>
      <c r="B62" s="89" t="b">
        <v>0</v>
      </c>
      <c r="C62" s="46">
        <f>IF(B62=TRUE,11,0)</f>
        <v>0</v>
      </c>
      <c r="D62" s="47"/>
      <c r="E62" s="45">
        <f t="shared" si="0"/>
        <v>0</v>
      </c>
      <c r="F62" s="91"/>
      <c r="G62" s="91"/>
    </row>
    <row r="63" spans="1:7">
      <c r="A63" s="43" t="s">
        <v>404</v>
      </c>
      <c r="B63" s="89">
        <v>0</v>
      </c>
      <c r="C63" s="46">
        <f>IF(B63=1,0,0)</f>
        <v>0</v>
      </c>
      <c r="D63" s="47"/>
      <c r="E63" s="45">
        <f t="shared" si="0"/>
        <v>0</v>
      </c>
      <c r="F63" s="91"/>
      <c r="G63" s="91"/>
    </row>
    <row r="64" spans="1:7">
      <c r="A64" s="43" t="s">
        <v>403</v>
      </c>
      <c r="B64" s="89" t="b">
        <v>0</v>
      </c>
      <c r="C64" s="46">
        <f>IF(B64=TRUE,15,0)</f>
        <v>0</v>
      </c>
      <c r="D64" s="47"/>
      <c r="E64" s="45"/>
      <c r="F64" s="91"/>
      <c r="G64" s="91"/>
    </row>
    <row r="65" spans="1:7">
      <c r="A65" s="43" t="s">
        <v>402</v>
      </c>
      <c r="B65" s="89" t="b">
        <v>0</v>
      </c>
      <c r="C65" s="46">
        <f>IF(B65=TRUE,15,0)</f>
        <v>0</v>
      </c>
      <c r="D65" s="47"/>
      <c r="E65" s="45"/>
      <c r="F65" s="91"/>
      <c r="G65" s="91"/>
    </row>
    <row r="66" spans="1:7">
      <c r="A66" s="43" t="s">
        <v>401</v>
      </c>
      <c r="B66" s="89" t="b">
        <v>0</v>
      </c>
      <c r="C66" s="46">
        <f>IF(B66=TRUE,15,0)</f>
        <v>0</v>
      </c>
      <c r="D66" s="47"/>
      <c r="E66" s="45"/>
      <c r="F66" s="91"/>
      <c r="G66" s="91"/>
    </row>
    <row r="67" spans="1:7">
      <c r="A67" s="43" t="s">
        <v>400</v>
      </c>
      <c r="B67" s="89" t="b">
        <v>0</v>
      </c>
      <c r="C67" s="46">
        <f>IF(B67=TRUE,10,0)</f>
        <v>0</v>
      </c>
      <c r="D67" s="47">
        <f>SUM(C64:C68)</f>
        <v>0</v>
      </c>
      <c r="E67" s="45"/>
      <c r="F67" s="91"/>
      <c r="G67" s="91"/>
    </row>
    <row r="68" spans="1:7">
      <c r="A68" s="43" t="s">
        <v>399</v>
      </c>
      <c r="B68" s="89" t="b">
        <v>0</v>
      </c>
      <c r="C68" s="46">
        <f>IF(B68=TRUE,15,0)</f>
        <v>0</v>
      </c>
      <c r="D68" s="47"/>
      <c r="E68" s="46">
        <f>IF(D67&gt;15,15,IF(D67&lt;15,D67))</f>
        <v>0</v>
      </c>
      <c r="F68" s="91"/>
      <c r="G68" s="91"/>
    </row>
    <row r="69" spans="1:7">
      <c r="A69" s="43" t="s">
        <v>946</v>
      </c>
      <c r="B69" s="89">
        <v>0</v>
      </c>
      <c r="C69" s="46">
        <f>IF(B69=1,15,IF(B69=2,15,IF(B69=3,15,IF(B69=4,10,IF(B69=5,5,IF(B69=6,5,0))))))</f>
        <v>0</v>
      </c>
      <c r="D69" s="47"/>
      <c r="E69" s="45">
        <f>C69</f>
        <v>0</v>
      </c>
      <c r="F69" s="91"/>
      <c r="G69" s="91"/>
    </row>
    <row r="70" spans="1:7">
      <c r="A70" s="37" t="s">
        <v>921</v>
      </c>
      <c r="B70" s="88">
        <v>0</v>
      </c>
      <c r="C70" s="41">
        <f>IF(B70=1,21,0)</f>
        <v>0</v>
      </c>
      <c r="D70" s="42"/>
      <c r="E70" s="39">
        <f t="shared" ref="E70:E72" si="1">C70</f>
        <v>0</v>
      </c>
      <c r="F70" s="90"/>
      <c r="G70" s="90"/>
    </row>
    <row r="71" spans="1:7">
      <c r="A71" s="37" t="s">
        <v>398</v>
      </c>
      <c r="B71" s="88">
        <v>0</v>
      </c>
      <c r="C71" s="41">
        <f>IF(B71=1,20,IF(B71=2,20,IF(B71=3,20,IF(B71=4,1,IF(B71=5,7,0)))))</f>
        <v>0</v>
      </c>
      <c r="D71" s="42"/>
      <c r="E71" s="39">
        <f t="shared" si="1"/>
        <v>0</v>
      </c>
      <c r="F71" s="90"/>
      <c r="G71" s="90"/>
    </row>
    <row r="72" spans="1:7">
      <c r="A72" s="37" t="s">
        <v>397</v>
      </c>
      <c r="B72" s="88">
        <v>0</v>
      </c>
      <c r="C72" s="41">
        <f>IF(B72=1,14,IF(B72=2,2,IF(B72=0,0)))</f>
        <v>0</v>
      </c>
      <c r="D72" s="42"/>
      <c r="E72" s="39">
        <f t="shared" si="1"/>
        <v>0</v>
      </c>
      <c r="F72" s="90"/>
      <c r="G72" s="90"/>
    </row>
    <row r="73" spans="1:7">
      <c r="A73" s="37" t="s">
        <v>396</v>
      </c>
      <c r="B73" s="88" t="b">
        <v>0</v>
      </c>
      <c r="C73" s="41">
        <f>IF(B73=TRUE,7,0)</f>
        <v>0</v>
      </c>
      <c r="D73" s="42">
        <f>SUM(C73:C76)</f>
        <v>0</v>
      </c>
      <c r="E73" s="39"/>
      <c r="F73" s="90"/>
      <c r="G73" s="90"/>
    </row>
    <row r="74" spans="1:7">
      <c r="A74" s="37" t="s">
        <v>395</v>
      </c>
      <c r="B74" s="88" t="b">
        <v>0</v>
      </c>
      <c r="C74" s="41">
        <f>IF(B74=TRUE,7,0)</f>
        <v>0</v>
      </c>
      <c r="D74" s="42"/>
      <c r="E74" s="41" t="b">
        <f>IF(D73&gt;7,7)</f>
        <v>0</v>
      </c>
      <c r="F74" s="90"/>
      <c r="G74" s="90"/>
    </row>
    <row r="75" spans="1:7">
      <c r="A75" s="37" t="s">
        <v>394</v>
      </c>
      <c r="B75" s="88" t="b">
        <v>0</v>
      </c>
      <c r="C75" s="41">
        <f>IF(B75=TRUE,7,0)</f>
        <v>0</v>
      </c>
      <c r="D75" s="42"/>
      <c r="E75" s="39"/>
      <c r="F75" s="90"/>
      <c r="G75" s="90"/>
    </row>
    <row r="76" spans="1:7">
      <c r="A76" s="37" t="s">
        <v>393</v>
      </c>
      <c r="B76" s="88" t="b">
        <v>0</v>
      </c>
      <c r="C76" s="41">
        <f>IF(B76=TRUE,7,0)</f>
        <v>0</v>
      </c>
      <c r="D76" s="42" t="s">
        <v>392</v>
      </c>
      <c r="E76" s="39"/>
      <c r="F76" s="90"/>
      <c r="G76" s="90"/>
    </row>
    <row r="77" spans="1:7">
      <c r="A77" s="37" t="s">
        <v>391</v>
      </c>
      <c r="B77" s="88">
        <v>0</v>
      </c>
      <c r="C77" s="41">
        <f>IF(B77=1,7,0)</f>
        <v>0</v>
      </c>
      <c r="D77" s="42"/>
      <c r="E77" s="39">
        <f>C77</f>
        <v>0</v>
      </c>
      <c r="F77" s="90"/>
      <c r="G77" s="90"/>
    </row>
    <row r="78" spans="1:7">
      <c r="A78" s="37" t="s">
        <v>390</v>
      </c>
      <c r="B78" s="88" t="b">
        <v>0</v>
      </c>
      <c r="C78" s="41">
        <f>IF(B78=TRUE,14,0)</f>
        <v>0</v>
      </c>
      <c r="D78" s="42">
        <f>SUM(C78:C82)</f>
        <v>0</v>
      </c>
      <c r="E78" s="39"/>
      <c r="F78" s="90"/>
      <c r="G78" s="90"/>
    </row>
    <row r="79" spans="1:7">
      <c r="A79" s="37" t="s">
        <v>389</v>
      </c>
      <c r="B79" s="88" t="b">
        <v>0</v>
      </c>
      <c r="C79" s="41">
        <f>IF(B79=TRUE,14,0)</f>
        <v>0</v>
      </c>
      <c r="D79" s="42"/>
      <c r="E79" s="41">
        <f>IF(D78&gt;14,14,IF(D78&lt;14,D78))</f>
        <v>0</v>
      </c>
      <c r="F79" s="90"/>
      <c r="G79" s="90"/>
    </row>
    <row r="80" spans="1:7">
      <c r="A80" s="37" t="s">
        <v>388</v>
      </c>
      <c r="B80" s="88" t="b">
        <v>0</v>
      </c>
      <c r="C80" s="41">
        <f>IF(B80=TRUE,14,0)</f>
        <v>0</v>
      </c>
      <c r="D80" s="42"/>
      <c r="E80" s="39"/>
      <c r="F80" s="90"/>
      <c r="G80" s="90"/>
    </row>
    <row r="81" spans="1:7">
      <c r="A81" s="37" t="s">
        <v>387</v>
      </c>
      <c r="B81" s="88" t="b">
        <v>0</v>
      </c>
      <c r="C81" s="41">
        <f>IF(B81=TRUE,7,0)</f>
        <v>0</v>
      </c>
      <c r="D81" s="42"/>
      <c r="E81" s="39"/>
      <c r="F81" s="90"/>
      <c r="G81" s="90"/>
    </row>
    <row r="82" spans="1:7">
      <c r="A82" s="37" t="s">
        <v>386</v>
      </c>
      <c r="B82" s="88" t="b">
        <v>0</v>
      </c>
      <c r="C82" s="41">
        <f>IF(B82=TRUE,14,0)</f>
        <v>0</v>
      </c>
      <c r="D82" s="42"/>
      <c r="E82" s="39"/>
      <c r="F82" s="90"/>
      <c r="G82" s="90"/>
    </row>
    <row r="83" spans="1:7">
      <c r="A83" s="37" t="s">
        <v>385</v>
      </c>
      <c r="B83" s="88" t="b">
        <v>0</v>
      </c>
      <c r="C83" s="41">
        <f>IF(B83=TRUE,7,0)</f>
        <v>0</v>
      </c>
      <c r="D83" s="42"/>
      <c r="E83" s="39"/>
      <c r="F83" s="90"/>
      <c r="G83" s="90"/>
    </row>
    <row r="84" spans="1:7">
      <c r="A84" s="37" t="s">
        <v>384</v>
      </c>
      <c r="B84" s="88" t="b">
        <v>0</v>
      </c>
      <c r="C84" s="41">
        <f>IF(B84=TRUE,7,0)</f>
        <v>0</v>
      </c>
      <c r="D84" s="42"/>
      <c r="E84" s="39"/>
      <c r="F84" s="90"/>
      <c r="G84" s="90"/>
    </row>
    <row r="85" spans="1:7">
      <c r="A85" s="37" t="s">
        <v>383</v>
      </c>
      <c r="B85" s="88" t="b">
        <v>0</v>
      </c>
      <c r="C85" s="41">
        <f>IF(B85=TRUE,7,0)</f>
        <v>0</v>
      </c>
      <c r="D85" s="42"/>
      <c r="E85" s="39"/>
      <c r="F85" s="90"/>
      <c r="G85" s="90"/>
    </row>
    <row r="86" spans="1:7">
      <c r="A86" s="37" t="s">
        <v>382</v>
      </c>
      <c r="B86" s="88" t="b">
        <v>0</v>
      </c>
      <c r="C86" s="41">
        <f>IF(B86=TRUE,3.5,0)</f>
        <v>0</v>
      </c>
      <c r="D86" s="42">
        <f>SUM(C83:C87)</f>
        <v>0</v>
      </c>
      <c r="E86" s="39"/>
      <c r="F86" s="90"/>
      <c r="G86" s="90"/>
    </row>
    <row r="87" spans="1:7">
      <c r="A87" s="37" t="s">
        <v>381</v>
      </c>
      <c r="B87" s="88" t="b">
        <v>0</v>
      </c>
      <c r="C87" s="41">
        <f>IF(B87=TRUE,3.5,0)</f>
        <v>0</v>
      </c>
      <c r="D87" s="42"/>
      <c r="E87" s="41">
        <f>IF(D86&gt;7,7,IF(D86&lt;7,D86))</f>
        <v>0</v>
      </c>
      <c r="F87" s="90"/>
      <c r="G87" s="90"/>
    </row>
    <row r="88" spans="1:7">
      <c r="A88" s="37" t="s">
        <v>380</v>
      </c>
      <c r="B88" s="88" t="b">
        <v>0</v>
      </c>
      <c r="C88" s="41">
        <f>IF(B88=TRUE,10,0)</f>
        <v>0</v>
      </c>
      <c r="D88" s="42">
        <f>SUM(C88:C92)</f>
        <v>0</v>
      </c>
      <c r="E88" s="39"/>
      <c r="F88" s="90"/>
      <c r="G88" s="90"/>
    </row>
    <row r="89" spans="1:7">
      <c r="A89" s="37" t="s">
        <v>379</v>
      </c>
      <c r="B89" s="88" t="b">
        <v>0</v>
      </c>
      <c r="C89" s="41">
        <f>IF(B89=TRUE,10,0)</f>
        <v>0</v>
      </c>
      <c r="D89" s="42"/>
      <c r="E89" s="41">
        <f>IF(D88&gt;10,10,IF(D88&lt;10,D88))</f>
        <v>0</v>
      </c>
      <c r="F89" s="90"/>
      <c r="G89" s="90"/>
    </row>
    <row r="90" spans="1:7">
      <c r="A90" s="37" t="s">
        <v>378</v>
      </c>
      <c r="B90" s="88" t="b">
        <v>0</v>
      </c>
      <c r="C90" s="41">
        <f>IF(B90=TRUE,10,0)</f>
        <v>0</v>
      </c>
      <c r="D90" s="42"/>
      <c r="E90" s="39"/>
      <c r="F90" s="90"/>
      <c r="G90" s="90"/>
    </row>
    <row r="91" spans="1:7">
      <c r="A91" s="37" t="s">
        <v>377</v>
      </c>
      <c r="B91" s="88" t="b">
        <v>0</v>
      </c>
      <c r="C91" s="41">
        <f>IF(B91=TRUE,6,0)</f>
        <v>0</v>
      </c>
      <c r="D91" s="42"/>
      <c r="E91" s="39"/>
      <c r="F91" s="90"/>
      <c r="G91" s="90"/>
    </row>
    <row r="92" spans="1:7">
      <c r="A92" s="37" t="s">
        <v>376</v>
      </c>
      <c r="B92" s="88" t="b">
        <v>0</v>
      </c>
      <c r="C92" s="41">
        <f>IF(B92=TRUE,0,0)</f>
        <v>0</v>
      </c>
      <c r="D92" s="42"/>
      <c r="E92" s="39"/>
      <c r="F92" s="90"/>
      <c r="G92" s="90"/>
    </row>
    <row r="93" spans="1:7">
      <c r="A93" s="43" t="s">
        <v>375</v>
      </c>
      <c r="B93" s="89">
        <v>0</v>
      </c>
      <c r="C93" s="44">
        <f>IF(B93=1,100,0)</f>
        <v>0</v>
      </c>
      <c r="D93" s="43"/>
      <c r="E93" s="45">
        <f>C93</f>
        <v>0</v>
      </c>
      <c r="F93" s="91"/>
      <c r="G93" s="91"/>
    </row>
    <row r="94" spans="1:7">
      <c r="A94" s="37" t="s">
        <v>374</v>
      </c>
      <c r="B94" s="88">
        <v>0</v>
      </c>
      <c r="C94" s="38">
        <f>IF(B94=1,0,0)</f>
        <v>0</v>
      </c>
      <c r="D94" s="37"/>
      <c r="E94" s="39">
        <f>C94</f>
        <v>0</v>
      </c>
      <c r="F94" s="90"/>
      <c r="G94" s="90"/>
    </row>
    <row r="95" spans="1:7">
      <c r="A95" s="37" t="s">
        <v>373</v>
      </c>
      <c r="B95" s="88" t="b">
        <v>0</v>
      </c>
      <c r="C95" s="41">
        <f>IF(B95=TRUE,33.34,0)</f>
        <v>0</v>
      </c>
      <c r="D95" s="42">
        <f>SUM(C95:C97)</f>
        <v>0</v>
      </c>
      <c r="E95" s="39"/>
      <c r="F95" s="90"/>
      <c r="G95" s="90"/>
    </row>
    <row r="96" spans="1:7">
      <c r="A96" s="37" t="s">
        <v>372</v>
      </c>
      <c r="B96" s="88" t="b">
        <v>0</v>
      </c>
      <c r="C96" s="41">
        <f>IF(B96=TRUE,33.33,0)</f>
        <v>0</v>
      </c>
      <c r="D96" s="42"/>
      <c r="E96" s="39"/>
      <c r="F96" s="90"/>
      <c r="G96" s="90"/>
    </row>
    <row r="97" spans="1:7">
      <c r="A97" s="37" t="s">
        <v>371</v>
      </c>
      <c r="B97" s="88" t="b">
        <v>0</v>
      </c>
      <c r="C97" s="41">
        <f>IF(B97=TRUE,33.33,0)</f>
        <v>0</v>
      </c>
      <c r="D97" s="42">
        <f>SUM(C98:C99)</f>
        <v>0</v>
      </c>
      <c r="E97" s="39"/>
      <c r="F97" s="90"/>
      <c r="G97" s="90"/>
    </row>
    <row r="98" spans="1:7">
      <c r="A98" s="37" t="s">
        <v>370</v>
      </c>
      <c r="B98" s="88" t="b">
        <v>0</v>
      </c>
      <c r="C98" s="41">
        <f>IF(B98=FALSE,0,IF(B99=TRUE,0,30))</f>
        <v>0</v>
      </c>
      <c r="D98" s="42"/>
      <c r="E98" s="41">
        <f>IF(D95&gt;1,D95,IF(D95=0,D97,0))</f>
        <v>0</v>
      </c>
      <c r="F98" s="90"/>
      <c r="G98" s="90"/>
    </row>
    <row r="99" spans="1:7">
      <c r="A99" s="37" t="s">
        <v>369</v>
      </c>
      <c r="B99" s="88" t="b">
        <v>0</v>
      </c>
      <c r="C99" s="41">
        <f>IF(B99=TRUE,30,IF(B98=TRUE,0,))</f>
        <v>0</v>
      </c>
      <c r="D99" s="42"/>
      <c r="E99" s="39"/>
      <c r="F99" s="90"/>
      <c r="G99" s="90"/>
    </row>
    <row r="100" spans="1:7">
      <c r="A100" s="43" t="s">
        <v>368</v>
      </c>
      <c r="B100" s="89">
        <v>0</v>
      </c>
      <c r="C100" s="44">
        <f>IF(B100=1,50,IF(B100=2,50,IF(B100=3,0,)))</f>
        <v>0</v>
      </c>
      <c r="D100" s="43"/>
      <c r="E100" s="45">
        <f>C100</f>
        <v>0</v>
      </c>
      <c r="F100" s="91"/>
      <c r="G100" s="91"/>
    </row>
    <row r="101" spans="1:7">
      <c r="A101" s="43" t="s">
        <v>367</v>
      </c>
      <c r="B101" s="89">
        <v>0</v>
      </c>
      <c r="C101" s="44">
        <f>IF(B101=1,50,IF(B101=2,0,))</f>
        <v>0</v>
      </c>
      <c r="D101" s="43"/>
      <c r="E101" s="45">
        <f t="shared" ref="E101:E153" si="2">C101</f>
        <v>0</v>
      </c>
      <c r="F101" s="91"/>
      <c r="G101" s="91"/>
    </row>
    <row r="102" spans="1:7">
      <c r="A102" s="37" t="s">
        <v>366</v>
      </c>
      <c r="B102" s="88" t="b">
        <v>0</v>
      </c>
      <c r="C102" s="38">
        <f>IF(B102=TRUE,10,0)</f>
        <v>0</v>
      </c>
      <c r="D102" s="37"/>
      <c r="E102" s="39">
        <f t="shared" si="2"/>
        <v>0</v>
      </c>
      <c r="F102" s="90"/>
      <c r="G102" s="90"/>
    </row>
    <row r="103" spans="1:7">
      <c r="A103" s="37" t="s">
        <v>365</v>
      </c>
      <c r="B103" s="88" t="b">
        <v>0</v>
      </c>
      <c r="C103" s="38">
        <f>IF(B103=TRUE,10,0)</f>
        <v>0</v>
      </c>
      <c r="D103" s="37"/>
      <c r="E103" s="39">
        <f t="shared" si="2"/>
        <v>0</v>
      </c>
      <c r="F103" s="90"/>
      <c r="G103" s="90"/>
    </row>
    <row r="104" spans="1:7">
      <c r="A104" s="37" t="s">
        <v>364</v>
      </c>
      <c r="B104" s="88" t="b">
        <v>0</v>
      </c>
      <c r="C104" s="38">
        <f>IF(B104=TRUE,10,0)</f>
        <v>0</v>
      </c>
      <c r="D104" s="37"/>
      <c r="E104" s="39">
        <f t="shared" si="2"/>
        <v>0</v>
      </c>
      <c r="F104" s="90"/>
      <c r="G104" s="90"/>
    </row>
    <row r="105" spans="1:7">
      <c r="A105" s="37" t="s">
        <v>363</v>
      </c>
      <c r="B105" s="88" t="b">
        <v>0</v>
      </c>
      <c r="C105" s="38">
        <f>IF(B105=TRUE,10,0)</f>
        <v>0</v>
      </c>
      <c r="D105" s="37"/>
      <c r="E105" s="39">
        <f t="shared" si="2"/>
        <v>0</v>
      </c>
      <c r="F105" s="90"/>
      <c r="G105" s="90"/>
    </row>
    <row r="106" spans="1:7">
      <c r="A106" s="37" t="s">
        <v>362</v>
      </c>
      <c r="B106" s="88" t="b">
        <v>0</v>
      </c>
      <c r="C106" s="38">
        <f>IF(B106=TRUE,15,0)</f>
        <v>0</v>
      </c>
      <c r="D106" s="37"/>
      <c r="E106" s="39">
        <f t="shared" si="2"/>
        <v>0</v>
      </c>
      <c r="F106" s="90"/>
      <c r="G106" s="90"/>
    </row>
    <row r="107" spans="1:7">
      <c r="A107" s="37" t="s">
        <v>361</v>
      </c>
      <c r="B107" s="88" t="b">
        <v>0</v>
      </c>
      <c r="C107" s="38">
        <f>IF(B107=TRUE,15,0)</f>
        <v>0</v>
      </c>
      <c r="D107" s="37"/>
      <c r="E107" s="39">
        <f t="shared" si="2"/>
        <v>0</v>
      </c>
      <c r="F107" s="90"/>
      <c r="G107" s="90"/>
    </row>
    <row r="108" spans="1:7">
      <c r="A108" s="37" t="s">
        <v>360</v>
      </c>
      <c r="B108" s="88" t="b">
        <v>0</v>
      </c>
      <c r="C108" s="38">
        <f>IF(B108=TRUE,3.4,0)</f>
        <v>0</v>
      </c>
      <c r="D108" s="37"/>
      <c r="E108" s="39">
        <f t="shared" si="2"/>
        <v>0</v>
      </c>
      <c r="F108" s="90"/>
      <c r="G108" s="90"/>
    </row>
    <row r="109" spans="1:7">
      <c r="A109" s="37" t="s">
        <v>359</v>
      </c>
      <c r="B109" s="88" t="b">
        <v>0</v>
      </c>
      <c r="C109" s="38">
        <f>IF(B109=TRUE,3.3,0)</f>
        <v>0</v>
      </c>
      <c r="D109" s="37"/>
      <c r="E109" s="39">
        <f t="shared" si="2"/>
        <v>0</v>
      </c>
      <c r="F109" s="90"/>
      <c r="G109" s="90"/>
    </row>
    <row r="110" spans="1:7">
      <c r="A110" s="37" t="s">
        <v>358</v>
      </c>
      <c r="B110" s="88" t="b">
        <v>0</v>
      </c>
      <c r="C110" s="38">
        <f>IF(B110=TRUE,3.3,0)</f>
        <v>0</v>
      </c>
      <c r="D110" s="37"/>
      <c r="E110" s="39">
        <f t="shared" si="2"/>
        <v>0</v>
      </c>
      <c r="F110" s="90"/>
      <c r="G110" s="90"/>
    </row>
    <row r="111" spans="1:7">
      <c r="A111" s="37" t="s">
        <v>357</v>
      </c>
      <c r="B111" s="88">
        <v>0</v>
      </c>
      <c r="C111" s="38">
        <f>IF(B111=1,20,0)</f>
        <v>0</v>
      </c>
      <c r="D111" s="37"/>
      <c r="E111" s="39">
        <f t="shared" si="2"/>
        <v>0</v>
      </c>
      <c r="F111" s="90"/>
      <c r="G111" s="90"/>
    </row>
    <row r="112" spans="1:7">
      <c r="A112" s="43" t="s">
        <v>356</v>
      </c>
      <c r="B112" s="89">
        <v>0</v>
      </c>
      <c r="C112" s="44">
        <f>IF(B112=1,0,0)</f>
        <v>0</v>
      </c>
      <c r="D112" s="43"/>
      <c r="E112" s="45">
        <f t="shared" si="2"/>
        <v>0</v>
      </c>
      <c r="F112" s="91"/>
      <c r="G112" s="91"/>
    </row>
    <row r="113" spans="1:7">
      <c r="A113" s="43" t="s">
        <v>917</v>
      </c>
      <c r="B113" s="89">
        <v>0</v>
      </c>
      <c r="C113" s="44">
        <f>IF(B113=1,50,IF(B113=2,50,IF(B113=0,0)))</f>
        <v>0</v>
      </c>
      <c r="D113" s="43"/>
      <c r="E113" s="45">
        <f t="shared" si="2"/>
        <v>0</v>
      </c>
      <c r="F113" s="91"/>
      <c r="G113" s="91"/>
    </row>
    <row r="114" spans="1:7">
      <c r="A114" s="43" t="s">
        <v>355</v>
      </c>
      <c r="B114" s="89" t="b">
        <v>0</v>
      </c>
      <c r="C114" s="44">
        <f t="shared" ref="C114:C121" si="3">IF(B114=TRUE,6.25,0)</f>
        <v>0</v>
      </c>
      <c r="D114" s="43"/>
      <c r="E114" s="45">
        <f t="shared" si="2"/>
        <v>0</v>
      </c>
      <c r="F114" s="91"/>
      <c r="G114" s="91"/>
    </row>
    <row r="115" spans="1:7">
      <c r="A115" s="43" t="s">
        <v>354</v>
      </c>
      <c r="B115" s="89" t="b">
        <v>0</v>
      </c>
      <c r="C115" s="44">
        <f t="shared" si="3"/>
        <v>0</v>
      </c>
      <c r="D115" s="43"/>
      <c r="E115" s="45">
        <f t="shared" si="2"/>
        <v>0</v>
      </c>
      <c r="F115" s="91"/>
      <c r="G115" s="91"/>
    </row>
    <row r="116" spans="1:7">
      <c r="A116" s="43" t="s">
        <v>353</v>
      </c>
      <c r="B116" s="89" t="b">
        <v>0</v>
      </c>
      <c r="C116" s="44">
        <f t="shared" si="3"/>
        <v>0</v>
      </c>
      <c r="D116" s="43"/>
      <c r="E116" s="45">
        <f t="shared" si="2"/>
        <v>0</v>
      </c>
      <c r="F116" s="91"/>
      <c r="G116" s="91"/>
    </row>
    <row r="117" spans="1:7">
      <c r="A117" s="43" t="s">
        <v>352</v>
      </c>
      <c r="B117" s="89" t="b">
        <v>0</v>
      </c>
      <c r="C117" s="44">
        <f t="shared" si="3"/>
        <v>0</v>
      </c>
      <c r="D117" s="43"/>
      <c r="E117" s="45">
        <f t="shared" si="2"/>
        <v>0</v>
      </c>
      <c r="F117" s="91"/>
      <c r="G117" s="91"/>
    </row>
    <row r="118" spans="1:7">
      <c r="A118" s="43" t="s">
        <v>351</v>
      </c>
      <c r="B118" s="89" t="b">
        <v>0</v>
      </c>
      <c r="C118" s="44">
        <f t="shared" si="3"/>
        <v>0</v>
      </c>
      <c r="D118" s="43"/>
      <c r="E118" s="45">
        <f t="shared" si="2"/>
        <v>0</v>
      </c>
      <c r="F118" s="91"/>
      <c r="G118" s="91"/>
    </row>
    <row r="119" spans="1:7">
      <c r="A119" s="43" t="s">
        <v>350</v>
      </c>
      <c r="B119" s="89" t="b">
        <v>0</v>
      </c>
      <c r="C119" s="44">
        <f t="shared" si="3"/>
        <v>0</v>
      </c>
      <c r="D119" s="43"/>
      <c r="E119" s="45">
        <f t="shared" si="2"/>
        <v>0</v>
      </c>
      <c r="F119" s="91"/>
      <c r="G119" s="91"/>
    </row>
    <row r="120" spans="1:7">
      <c r="A120" s="43" t="s">
        <v>349</v>
      </c>
      <c r="B120" s="89" t="b">
        <v>0</v>
      </c>
      <c r="C120" s="44">
        <f t="shared" si="3"/>
        <v>0</v>
      </c>
      <c r="D120" s="43"/>
      <c r="E120" s="45">
        <f t="shared" si="2"/>
        <v>0</v>
      </c>
      <c r="F120" s="91"/>
      <c r="G120" s="91"/>
    </row>
    <row r="121" spans="1:7">
      <c r="A121" s="43" t="s">
        <v>348</v>
      </c>
      <c r="B121" s="89" t="b">
        <v>0</v>
      </c>
      <c r="C121" s="44">
        <f t="shared" si="3"/>
        <v>0</v>
      </c>
      <c r="D121" s="43"/>
      <c r="E121" s="45">
        <f t="shared" si="2"/>
        <v>0</v>
      </c>
      <c r="F121" s="91"/>
      <c r="G121" s="91"/>
    </row>
    <row r="122" spans="1:7">
      <c r="A122" s="37" t="s">
        <v>347</v>
      </c>
      <c r="B122" s="88">
        <v>0</v>
      </c>
      <c r="C122" s="38">
        <f>IF(B122=1,0,0)</f>
        <v>0</v>
      </c>
      <c r="D122" s="37"/>
      <c r="E122" s="39">
        <f t="shared" si="2"/>
        <v>0</v>
      </c>
      <c r="F122" s="90"/>
      <c r="G122" s="90"/>
    </row>
    <row r="123" spans="1:7">
      <c r="A123" s="37" t="s">
        <v>346</v>
      </c>
      <c r="B123" s="88" t="b">
        <v>0</v>
      </c>
      <c r="C123" s="38">
        <f t="shared" ref="C123:C129" si="4">IF(B123=TRUE,10,0)</f>
        <v>0</v>
      </c>
      <c r="D123" s="37"/>
      <c r="E123" s="39">
        <f t="shared" si="2"/>
        <v>0</v>
      </c>
      <c r="F123" s="90"/>
      <c r="G123" s="90"/>
    </row>
    <row r="124" spans="1:7">
      <c r="A124" s="37" t="s">
        <v>345</v>
      </c>
      <c r="B124" s="88" t="b">
        <v>0</v>
      </c>
      <c r="C124" s="38">
        <f t="shared" si="4"/>
        <v>0</v>
      </c>
      <c r="D124" s="37"/>
      <c r="E124" s="39">
        <f t="shared" si="2"/>
        <v>0</v>
      </c>
      <c r="F124" s="90"/>
      <c r="G124" s="90"/>
    </row>
    <row r="125" spans="1:7">
      <c r="A125" s="37" t="s">
        <v>344</v>
      </c>
      <c r="B125" s="88" t="b">
        <v>0</v>
      </c>
      <c r="C125" s="38">
        <f t="shared" si="4"/>
        <v>0</v>
      </c>
      <c r="D125" s="37"/>
      <c r="E125" s="39">
        <f t="shared" si="2"/>
        <v>0</v>
      </c>
      <c r="F125" s="90"/>
      <c r="G125" s="90"/>
    </row>
    <row r="126" spans="1:7">
      <c r="A126" s="37" t="s">
        <v>343</v>
      </c>
      <c r="B126" s="88" t="b">
        <v>0</v>
      </c>
      <c r="C126" s="38">
        <f t="shared" si="4"/>
        <v>0</v>
      </c>
      <c r="D126" s="37"/>
      <c r="E126" s="39">
        <f t="shared" si="2"/>
        <v>0</v>
      </c>
      <c r="F126" s="90"/>
      <c r="G126" s="90"/>
    </row>
    <row r="127" spans="1:7">
      <c r="A127" s="37" t="s">
        <v>342</v>
      </c>
      <c r="B127" s="88" t="b">
        <v>0</v>
      </c>
      <c r="C127" s="38">
        <f t="shared" si="4"/>
        <v>0</v>
      </c>
      <c r="D127" s="37"/>
      <c r="E127" s="39">
        <f t="shared" si="2"/>
        <v>0</v>
      </c>
      <c r="F127" s="90"/>
      <c r="G127" s="90"/>
    </row>
    <row r="128" spans="1:7">
      <c r="A128" s="37" t="s">
        <v>341</v>
      </c>
      <c r="B128" s="88" t="b">
        <v>0</v>
      </c>
      <c r="C128" s="38">
        <f t="shared" si="4"/>
        <v>0</v>
      </c>
      <c r="D128" s="37"/>
      <c r="E128" s="39">
        <f t="shared" si="2"/>
        <v>0</v>
      </c>
      <c r="F128" s="90"/>
      <c r="G128" s="90"/>
    </row>
    <row r="129" spans="1:7">
      <c r="A129" s="37" t="s">
        <v>340</v>
      </c>
      <c r="B129" s="88" t="b">
        <v>0</v>
      </c>
      <c r="C129" s="38">
        <f t="shared" si="4"/>
        <v>0</v>
      </c>
      <c r="D129" s="37"/>
      <c r="E129" s="39">
        <f t="shared" si="2"/>
        <v>0</v>
      </c>
      <c r="F129" s="90"/>
      <c r="G129" s="90"/>
    </row>
    <row r="130" spans="1:7">
      <c r="A130" s="37" t="s">
        <v>339</v>
      </c>
      <c r="B130" s="88" t="b">
        <v>0</v>
      </c>
      <c r="C130" s="38">
        <f>IF(B130=TRUE,15,0)</f>
        <v>0</v>
      </c>
      <c r="D130" s="37"/>
      <c r="E130" s="39">
        <f t="shared" si="2"/>
        <v>0</v>
      </c>
      <c r="F130" s="90"/>
      <c r="G130" s="90"/>
    </row>
    <row r="131" spans="1:7">
      <c r="A131" s="37" t="s">
        <v>338</v>
      </c>
      <c r="B131" s="88" t="b">
        <v>0</v>
      </c>
      <c r="C131" s="38">
        <f>IF(B131=TRUE,15,0)</f>
        <v>0</v>
      </c>
      <c r="D131" s="37"/>
      <c r="E131" s="39">
        <f t="shared" si="2"/>
        <v>0</v>
      </c>
      <c r="F131" s="90"/>
      <c r="G131" s="90"/>
    </row>
    <row r="132" spans="1:7">
      <c r="A132" s="43" t="s">
        <v>922</v>
      </c>
      <c r="B132" s="89">
        <v>0</v>
      </c>
      <c r="C132" s="44">
        <f>IF(B132=1,0,0)</f>
        <v>0</v>
      </c>
      <c r="D132" s="43"/>
      <c r="E132" s="45">
        <f t="shared" si="2"/>
        <v>0</v>
      </c>
      <c r="F132" s="91"/>
      <c r="G132" s="91"/>
    </row>
    <row r="133" spans="1:7">
      <c r="A133" s="43" t="s">
        <v>794</v>
      </c>
      <c r="B133" s="89">
        <v>0</v>
      </c>
      <c r="C133" s="44">
        <f>IF(B133=1,100,IF(B133=2,70,IF(B133=3,50,)))</f>
        <v>0</v>
      </c>
      <c r="D133" s="43"/>
      <c r="E133" s="45">
        <f t="shared" si="2"/>
        <v>0</v>
      </c>
      <c r="F133" s="91"/>
      <c r="G133" s="91"/>
    </row>
    <row r="134" spans="1:7">
      <c r="A134" s="37" t="s">
        <v>337</v>
      </c>
      <c r="B134" s="88" t="b">
        <v>0</v>
      </c>
      <c r="C134" s="38">
        <f>IF(B134=TRUE,30,0)</f>
        <v>0</v>
      </c>
      <c r="D134" s="37"/>
      <c r="E134" s="39">
        <f t="shared" si="2"/>
        <v>0</v>
      </c>
      <c r="F134" s="90"/>
      <c r="G134" s="90"/>
    </row>
    <row r="135" spans="1:7">
      <c r="A135" s="37" t="s">
        <v>336</v>
      </c>
      <c r="B135" s="88" t="b">
        <v>0</v>
      </c>
      <c r="C135" s="38">
        <f>IF(B135=TRUE,10,0)</f>
        <v>0</v>
      </c>
      <c r="D135" s="37"/>
      <c r="E135" s="39">
        <f t="shared" si="2"/>
        <v>0</v>
      </c>
      <c r="F135" s="90"/>
      <c r="G135" s="90"/>
    </row>
    <row r="136" spans="1:7">
      <c r="A136" s="37" t="s">
        <v>335</v>
      </c>
      <c r="B136" s="88" t="b">
        <v>0</v>
      </c>
      <c r="C136" s="38">
        <f>IF(B136=TRUE,30,0)</f>
        <v>0</v>
      </c>
      <c r="D136" s="37"/>
      <c r="E136" s="39">
        <f t="shared" si="2"/>
        <v>0</v>
      </c>
      <c r="F136" s="90"/>
      <c r="G136" s="90"/>
    </row>
    <row r="137" spans="1:7">
      <c r="A137" s="37" t="s">
        <v>334</v>
      </c>
      <c r="B137" s="88" t="b">
        <v>0</v>
      </c>
      <c r="C137" s="38">
        <f>IF(B137=TRUE,30,0)</f>
        <v>0</v>
      </c>
      <c r="D137" s="37"/>
      <c r="E137" s="39">
        <f t="shared" si="2"/>
        <v>0</v>
      </c>
      <c r="F137" s="90"/>
      <c r="G137" s="90"/>
    </row>
    <row r="138" spans="1:7">
      <c r="A138" s="43" t="s">
        <v>333</v>
      </c>
      <c r="B138" s="89">
        <v>0</v>
      </c>
      <c r="C138" s="44">
        <f>IF(B138=1,100,0)</f>
        <v>0</v>
      </c>
      <c r="D138" s="43"/>
      <c r="E138" s="45">
        <f t="shared" si="2"/>
        <v>0</v>
      </c>
      <c r="F138" s="91"/>
      <c r="G138" s="91"/>
    </row>
    <row r="139" spans="1:7">
      <c r="A139" s="37" t="s">
        <v>332</v>
      </c>
      <c r="B139" s="88" t="b">
        <v>0</v>
      </c>
      <c r="C139" s="38">
        <f>IF(B139=TRUE,16.7,0)</f>
        <v>0</v>
      </c>
      <c r="D139" s="37"/>
      <c r="E139" s="39">
        <f t="shared" si="2"/>
        <v>0</v>
      </c>
      <c r="F139" s="90"/>
      <c r="G139" s="90"/>
    </row>
    <row r="140" spans="1:7">
      <c r="A140" s="37" t="s">
        <v>331</v>
      </c>
      <c r="B140" s="88" t="b">
        <v>0</v>
      </c>
      <c r="C140" s="38">
        <f>IF(B140=TRUE,16.66,0)</f>
        <v>0</v>
      </c>
      <c r="D140" s="37"/>
      <c r="E140" s="39">
        <f t="shared" si="2"/>
        <v>0</v>
      </c>
      <c r="F140" s="90"/>
      <c r="G140" s="90"/>
    </row>
    <row r="141" spans="1:7">
      <c r="A141" s="37" t="s">
        <v>330</v>
      </c>
      <c r="B141" s="88" t="b">
        <v>0</v>
      </c>
      <c r="C141" s="38">
        <f>IF(B141=TRUE,16.66,0)</f>
        <v>0</v>
      </c>
      <c r="D141" s="37"/>
      <c r="E141" s="39">
        <f t="shared" si="2"/>
        <v>0</v>
      </c>
      <c r="F141" s="90"/>
      <c r="G141" s="90"/>
    </row>
    <row r="142" spans="1:7">
      <c r="A142" s="37" t="s">
        <v>329</v>
      </c>
      <c r="B142" s="88" t="b">
        <v>0</v>
      </c>
      <c r="C142" s="38">
        <f>IF(B142=TRUE,16.66,0)</f>
        <v>0</v>
      </c>
      <c r="D142" s="37"/>
      <c r="E142" s="39">
        <f t="shared" si="2"/>
        <v>0</v>
      </c>
      <c r="F142" s="90"/>
      <c r="G142" s="90"/>
    </row>
    <row r="143" spans="1:7">
      <c r="A143" s="37" t="s">
        <v>328</v>
      </c>
      <c r="B143" s="88" t="b">
        <v>0</v>
      </c>
      <c r="C143" s="38">
        <f>IF(B143=TRUE,16.66,0)</f>
        <v>0</v>
      </c>
      <c r="D143" s="37"/>
      <c r="E143" s="39">
        <f t="shared" si="2"/>
        <v>0</v>
      </c>
      <c r="F143" s="90"/>
      <c r="G143" s="90"/>
    </row>
    <row r="144" spans="1:7">
      <c r="A144" s="37" t="s">
        <v>327</v>
      </c>
      <c r="B144" s="88" t="b">
        <v>0</v>
      </c>
      <c r="C144" s="38">
        <f>IF(B144=TRUE,16.66,0)</f>
        <v>0</v>
      </c>
      <c r="D144" s="37"/>
      <c r="E144" s="39">
        <f t="shared" si="2"/>
        <v>0</v>
      </c>
      <c r="F144" s="90"/>
      <c r="G144" s="90"/>
    </row>
    <row r="145" spans="1:7">
      <c r="A145" s="43" t="s">
        <v>590</v>
      </c>
      <c r="B145" s="89">
        <v>0</v>
      </c>
      <c r="C145" s="44">
        <f>IF(B145=TRUE,2,0)</f>
        <v>0</v>
      </c>
      <c r="D145" s="43"/>
      <c r="E145" s="45">
        <f t="shared" si="2"/>
        <v>0</v>
      </c>
      <c r="F145" s="91"/>
      <c r="G145" s="91"/>
    </row>
    <row r="146" spans="1:7">
      <c r="A146" s="43" t="s">
        <v>591</v>
      </c>
      <c r="B146" s="89">
        <v>0</v>
      </c>
      <c r="C146" s="44">
        <f>IF(B146=1,33.34,0)</f>
        <v>0</v>
      </c>
      <c r="D146" s="43"/>
      <c r="E146" s="45">
        <f t="shared" si="2"/>
        <v>0</v>
      </c>
      <c r="F146" s="91"/>
      <c r="G146" s="91"/>
    </row>
    <row r="147" spans="1:7">
      <c r="A147" s="43" t="s">
        <v>326</v>
      </c>
      <c r="B147" s="89" t="b">
        <v>0</v>
      </c>
      <c r="C147" s="44">
        <f>IF(B147=TRUE,16.66,0)</f>
        <v>0</v>
      </c>
      <c r="D147" s="43"/>
      <c r="E147" s="45">
        <f t="shared" si="2"/>
        <v>0</v>
      </c>
      <c r="F147" s="91"/>
      <c r="G147" s="91"/>
    </row>
    <row r="148" spans="1:7">
      <c r="A148" s="43" t="s">
        <v>592</v>
      </c>
      <c r="B148" s="89" t="b">
        <v>0</v>
      </c>
      <c r="C148" s="44">
        <f>IF(B148=TRUE,16.67,0)</f>
        <v>0</v>
      </c>
      <c r="D148" s="43"/>
      <c r="E148" s="45">
        <f t="shared" si="2"/>
        <v>0</v>
      </c>
      <c r="F148" s="91"/>
      <c r="G148" s="91"/>
    </row>
    <row r="149" spans="1:7">
      <c r="A149" s="43" t="s">
        <v>593</v>
      </c>
      <c r="B149" s="89" t="b">
        <v>0</v>
      </c>
      <c r="C149" s="44">
        <f>IF(B149=TRUE,0,0)</f>
        <v>0</v>
      </c>
      <c r="D149" s="43"/>
      <c r="E149" s="45">
        <f t="shared" si="2"/>
        <v>0</v>
      </c>
      <c r="F149" s="91"/>
      <c r="G149" s="91"/>
    </row>
    <row r="150" spans="1:7">
      <c r="A150" s="43" t="s">
        <v>594</v>
      </c>
      <c r="B150" s="89">
        <v>0</v>
      </c>
      <c r="C150" s="44">
        <f>IF(B150=1,33.33,0)</f>
        <v>0</v>
      </c>
      <c r="D150" s="43"/>
      <c r="E150" s="45">
        <f t="shared" si="2"/>
        <v>0</v>
      </c>
      <c r="F150" s="91"/>
      <c r="G150" s="91"/>
    </row>
    <row r="151" spans="1:7">
      <c r="A151" s="37" t="s">
        <v>325</v>
      </c>
      <c r="B151" s="88">
        <v>0</v>
      </c>
      <c r="C151" s="38">
        <f>IF(B151=1,50,0)</f>
        <v>0</v>
      </c>
      <c r="D151" s="37"/>
      <c r="E151" s="39">
        <f t="shared" si="2"/>
        <v>0</v>
      </c>
      <c r="F151" s="90"/>
      <c r="G151" s="90"/>
    </row>
    <row r="152" spans="1:7">
      <c r="A152" s="37" t="s">
        <v>324</v>
      </c>
      <c r="B152" s="88">
        <v>0</v>
      </c>
      <c r="C152" s="38">
        <f>IF(B152=1,50,0)</f>
        <v>0</v>
      </c>
      <c r="D152" s="37"/>
      <c r="E152" s="39">
        <f t="shared" si="2"/>
        <v>0</v>
      </c>
      <c r="F152" s="90"/>
      <c r="G152" s="90"/>
    </row>
    <row r="153" spans="1:7">
      <c r="A153" s="43" t="s">
        <v>323</v>
      </c>
      <c r="B153" s="89">
        <v>0</v>
      </c>
      <c r="C153" s="44">
        <f>IF(B153=1,0,IF(B153=2,0,IF(B153=3,100,0)))</f>
        <v>0</v>
      </c>
      <c r="D153" s="43"/>
      <c r="E153" s="45">
        <f t="shared" si="2"/>
        <v>0</v>
      </c>
      <c r="F153" s="91"/>
      <c r="G153" s="91"/>
    </row>
    <row r="154" spans="1:7">
      <c r="A154" s="43" t="s">
        <v>322</v>
      </c>
      <c r="B154" s="89" t="b">
        <v>0</v>
      </c>
      <c r="C154" s="44">
        <f>IF(B154=TRUE,20,0)</f>
        <v>0</v>
      </c>
      <c r="D154" s="80">
        <f>SUM(C154:C159)</f>
        <v>0</v>
      </c>
      <c r="E154" s="81"/>
      <c r="F154" s="91"/>
      <c r="G154" s="91"/>
    </row>
    <row r="155" spans="1:7">
      <c r="A155" s="43" t="s">
        <v>321</v>
      </c>
      <c r="B155" s="89" t="b">
        <v>0</v>
      </c>
      <c r="C155" s="44">
        <f>IF(B155=TRUE,20,0)</f>
        <v>0</v>
      </c>
      <c r="D155" s="80"/>
      <c r="E155" s="81"/>
      <c r="F155" s="91"/>
      <c r="G155" s="91"/>
    </row>
    <row r="156" spans="1:7">
      <c r="A156" s="43" t="s">
        <v>320</v>
      </c>
      <c r="B156" s="89" t="b">
        <v>0</v>
      </c>
      <c r="C156" s="44">
        <f>IF(B156=TRUE,20,0)</f>
        <v>0</v>
      </c>
      <c r="D156" s="80"/>
      <c r="E156" s="81"/>
      <c r="F156" s="91"/>
      <c r="G156" s="91"/>
    </row>
    <row r="157" spans="1:7">
      <c r="A157" s="43" t="s">
        <v>319</v>
      </c>
      <c r="B157" s="89" t="b">
        <v>0</v>
      </c>
      <c r="C157" s="44">
        <f>IF(B157=TRUE,20,0)</f>
        <v>0</v>
      </c>
      <c r="D157" s="80"/>
      <c r="E157" s="81"/>
      <c r="F157" s="91"/>
      <c r="G157" s="91"/>
    </row>
    <row r="158" spans="1:7">
      <c r="A158" s="43" t="s">
        <v>318</v>
      </c>
      <c r="B158" s="89">
        <v>0</v>
      </c>
      <c r="C158" s="44">
        <f>IF(B158=1,10,0)</f>
        <v>0</v>
      </c>
      <c r="D158" s="80"/>
      <c r="E158" s="81" t="b">
        <f>IF(B153=3,100,IF(B153=2,0,IF(B153=1,D154)))</f>
        <v>0</v>
      </c>
      <c r="F158" s="91"/>
      <c r="G158" s="91"/>
    </row>
    <row r="159" spans="1:7">
      <c r="A159" s="43" t="s">
        <v>317</v>
      </c>
      <c r="B159" s="89">
        <v>0</v>
      </c>
      <c r="C159" s="44">
        <f>IF(B159=1,10,0)</f>
        <v>0</v>
      </c>
      <c r="D159" s="80"/>
      <c r="E159" s="82"/>
      <c r="F159" s="91"/>
      <c r="G159" s="91"/>
    </row>
    <row r="160" spans="1:7">
      <c r="A160" s="37" t="s">
        <v>607</v>
      </c>
      <c r="B160" s="88">
        <v>0</v>
      </c>
      <c r="C160" s="38">
        <f>IF(B160=1,50,0)</f>
        <v>0</v>
      </c>
      <c r="D160" s="37"/>
      <c r="E160" s="39">
        <f>C160</f>
        <v>0</v>
      </c>
      <c r="F160" s="90"/>
      <c r="G160" s="90"/>
    </row>
    <row r="161" spans="1:7">
      <c r="A161" s="37" t="s">
        <v>919</v>
      </c>
      <c r="B161" s="88">
        <v>0</v>
      </c>
      <c r="C161" s="38">
        <f>IF(B161=1,0,IF(B161=2,0,IF(B161=3,0,0)))</f>
        <v>0</v>
      </c>
      <c r="D161" s="37"/>
      <c r="E161" s="39">
        <f t="shared" ref="E161:E184" si="5">C161</f>
        <v>0</v>
      </c>
      <c r="F161" s="90"/>
      <c r="G161" s="90"/>
    </row>
    <row r="162" spans="1:7">
      <c r="A162" s="37" t="s">
        <v>608</v>
      </c>
      <c r="B162" s="88">
        <v>0</v>
      </c>
      <c r="C162" s="38">
        <f>IF(B162=1,50,0)</f>
        <v>0</v>
      </c>
      <c r="D162" s="37"/>
      <c r="E162" s="39">
        <f t="shared" si="5"/>
        <v>0</v>
      </c>
      <c r="F162" s="90"/>
      <c r="G162" s="90"/>
    </row>
    <row r="163" spans="1:7">
      <c r="A163" s="37" t="s">
        <v>860</v>
      </c>
      <c r="B163" s="88">
        <v>0</v>
      </c>
      <c r="C163" s="38">
        <f>IF(B163=1,0,IF(B163=2,0,IF(B163=3,0,0)))</f>
        <v>0</v>
      </c>
      <c r="D163" s="37"/>
      <c r="E163" s="39">
        <f t="shared" si="5"/>
        <v>0</v>
      </c>
      <c r="F163" s="90"/>
      <c r="G163" s="90"/>
    </row>
    <row r="164" spans="1:7">
      <c r="A164" s="43" t="s">
        <v>316</v>
      </c>
      <c r="B164" s="89">
        <v>0</v>
      </c>
      <c r="C164" s="44">
        <f>IF(B164=1,50,0)</f>
        <v>0</v>
      </c>
      <c r="D164" s="43"/>
      <c r="E164" s="45">
        <f t="shared" si="5"/>
        <v>0</v>
      </c>
      <c r="F164" s="91"/>
      <c r="G164" s="91"/>
    </row>
    <row r="165" spans="1:7">
      <c r="A165" s="43" t="s">
        <v>609</v>
      </c>
      <c r="B165" s="89" t="b">
        <v>0</v>
      </c>
      <c r="C165" s="44">
        <f>IF(B165=TRUE,12.5,0)</f>
        <v>0</v>
      </c>
      <c r="D165" s="43"/>
      <c r="E165" s="45">
        <f t="shared" si="5"/>
        <v>0</v>
      </c>
      <c r="F165" s="91"/>
      <c r="G165" s="91"/>
    </row>
    <row r="166" spans="1:7">
      <c r="A166" s="43" t="s">
        <v>610</v>
      </c>
      <c r="B166" s="89" t="b">
        <v>0</v>
      </c>
      <c r="C166" s="44">
        <f>IF(B166=TRUE,12.5,0)</f>
        <v>0</v>
      </c>
      <c r="D166" s="43"/>
      <c r="E166" s="45">
        <f t="shared" si="5"/>
        <v>0</v>
      </c>
      <c r="F166" s="91"/>
      <c r="G166" s="91"/>
    </row>
    <row r="167" spans="1:7">
      <c r="A167" s="43" t="s">
        <v>611</v>
      </c>
      <c r="B167" s="89" t="b">
        <v>0</v>
      </c>
      <c r="C167" s="44">
        <f>IF(B167=TRUE,12.5,0)</f>
        <v>0</v>
      </c>
      <c r="D167" s="43"/>
      <c r="E167" s="45">
        <f t="shared" si="5"/>
        <v>0</v>
      </c>
      <c r="F167" s="91"/>
      <c r="G167" s="91"/>
    </row>
    <row r="168" spans="1:7">
      <c r="A168" s="43" t="s">
        <v>612</v>
      </c>
      <c r="B168" s="89" t="b">
        <v>0</v>
      </c>
      <c r="C168" s="44">
        <f>IF(B168=TRUE,12.5,0)</f>
        <v>0</v>
      </c>
      <c r="D168" s="43"/>
      <c r="E168" s="45">
        <f t="shared" si="5"/>
        <v>0</v>
      </c>
      <c r="F168" s="91"/>
      <c r="G168" s="91"/>
    </row>
    <row r="169" spans="1:7">
      <c r="A169" s="37" t="s">
        <v>615</v>
      </c>
      <c r="B169" s="88">
        <v>0</v>
      </c>
      <c r="C169" s="38">
        <f>IF(B169=1,25,IF(B169=2,20,IF(B169=3,15,IF(B169=4,10,IF(B169=5,5,IF(B169=6,0,0))))))</f>
        <v>0</v>
      </c>
      <c r="D169" s="37"/>
      <c r="E169" s="39">
        <f t="shared" si="5"/>
        <v>0</v>
      </c>
      <c r="F169" s="90"/>
      <c r="G169" s="90"/>
    </row>
    <row r="170" spans="1:7">
      <c r="A170" s="42" t="s">
        <v>913</v>
      </c>
      <c r="B170" s="88">
        <v>0</v>
      </c>
      <c r="C170" s="38">
        <f>IF(B170=1,25,IF(B170=2,20,IF(B170=3,15,IF(B170=4,10,IF(B170=5,5,IF(B170=6,0,0))))))</f>
        <v>0</v>
      </c>
      <c r="D170" s="37"/>
      <c r="E170" s="39">
        <f t="shared" si="5"/>
        <v>0</v>
      </c>
      <c r="F170" s="90"/>
      <c r="G170" s="90"/>
    </row>
    <row r="171" spans="1:7">
      <c r="A171" s="42" t="s">
        <v>914</v>
      </c>
      <c r="B171" s="88">
        <v>0</v>
      </c>
      <c r="C171" s="38">
        <f>IF(B171=1,25,IF(B171=2,20,IF(B171=3,15,IF(B171=4,10,IF(B171=5,5,IF(B171=6,0,0))))))</f>
        <v>0</v>
      </c>
      <c r="D171" s="37"/>
      <c r="E171" s="39">
        <f t="shared" si="5"/>
        <v>0</v>
      </c>
      <c r="F171" s="90"/>
      <c r="G171" s="90"/>
    </row>
    <row r="172" spans="1:7">
      <c r="A172" s="42" t="s">
        <v>915</v>
      </c>
      <c r="B172" s="88">
        <v>0</v>
      </c>
      <c r="C172" s="38">
        <f>IF(B172=1,25,IF(B172=2,20,IF(B172=3,15,IF(B172=4,10,IF(B172=5,5,IF(B172=6,0,0))))))</f>
        <v>0</v>
      </c>
      <c r="D172" s="37"/>
      <c r="E172" s="39">
        <f t="shared" si="5"/>
        <v>0</v>
      </c>
      <c r="F172" s="90"/>
      <c r="G172" s="90"/>
    </row>
    <row r="173" spans="1:7">
      <c r="A173" s="43" t="s">
        <v>315</v>
      </c>
      <c r="B173" s="89">
        <v>0</v>
      </c>
      <c r="C173" s="44">
        <f>IF(B173=1,100,0)</f>
        <v>0</v>
      </c>
      <c r="D173" s="43"/>
      <c r="E173" s="45">
        <f t="shared" si="5"/>
        <v>0</v>
      </c>
      <c r="F173" s="91"/>
      <c r="G173" s="91"/>
    </row>
    <row r="174" spans="1:7">
      <c r="A174" s="37" t="s">
        <v>314</v>
      </c>
      <c r="B174" s="88">
        <v>0</v>
      </c>
      <c r="C174" s="38">
        <f>IF(B174=1,0,0)</f>
        <v>0</v>
      </c>
      <c r="D174" s="37"/>
      <c r="E174" s="39">
        <f t="shared" si="5"/>
        <v>0</v>
      </c>
      <c r="F174" s="90"/>
      <c r="G174" s="90"/>
    </row>
    <row r="175" spans="1:7">
      <c r="A175" s="37" t="s">
        <v>313</v>
      </c>
      <c r="B175" s="88" t="b">
        <v>0</v>
      </c>
      <c r="C175" s="38">
        <f>IF(B175=TRUE,25,0)</f>
        <v>0</v>
      </c>
      <c r="D175" s="37"/>
      <c r="E175" s="39">
        <f t="shared" si="5"/>
        <v>0</v>
      </c>
      <c r="F175" s="90"/>
      <c r="G175" s="90"/>
    </row>
    <row r="176" spans="1:7">
      <c r="A176" s="37" t="s">
        <v>312</v>
      </c>
      <c r="B176" s="88" t="b">
        <v>0</v>
      </c>
      <c r="C176" s="38">
        <f>IF(B176=TRUE,25,0)</f>
        <v>0</v>
      </c>
      <c r="D176" s="37"/>
      <c r="E176" s="39">
        <f t="shared" si="5"/>
        <v>0</v>
      </c>
      <c r="F176" s="90"/>
      <c r="G176" s="90"/>
    </row>
    <row r="177" spans="1:7">
      <c r="A177" s="37" t="s">
        <v>311</v>
      </c>
      <c r="B177" s="88" t="b">
        <v>0</v>
      </c>
      <c r="C177" s="38">
        <f>IF(B177=TRUE,25,0)</f>
        <v>0</v>
      </c>
      <c r="D177" s="37"/>
      <c r="E177" s="39">
        <f t="shared" si="5"/>
        <v>0</v>
      </c>
      <c r="F177" s="90"/>
      <c r="G177" s="90"/>
    </row>
    <row r="178" spans="1:7">
      <c r="A178" s="37" t="s">
        <v>310</v>
      </c>
      <c r="B178" s="88" t="b">
        <v>0</v>
      </c>
      <c r="C178" s="38">
        <f>IF(B178=TRUE,25,0)</f>
        <v>0</v>
      </c>
      <c r="D178" s="37"/>
      <c r="E178" s="39">
        <f t="shared" si="5"/>
        <v>0</v>
      </c>
      <c r="F178" s="90"/>
      <c r="G178" s="90"/>
    </row>
    <row r="179" spans="1:7">
      <c r="A179" s="43" t="s">
        <v>309</v>
      </c>
      <c r="B179" s="89">
        <v>0</v>
      </c>
      <c r="C179" s="44">
        <f>IF(B179=1,100,0)</f>
        <v>0</v>
      </c>
      <c r="D179" s="43"/>
      <c r="E179" s="45">
        <f t="shared" si="5"/>
        <v>0</v>
      </c>
      <c r="F179" s="91"/>
      <c r="G179" s="91"/>
    </row>
    <row r="180" spans="1:7">
      <c r="A180" s="37" t="s">
        <v>308</v>
      </c>
      <c r="B180" s="88">
        <v>0</v>
      </c>
      <c r="C180" s="38">
        <f>IF(B180=1,100,0)</f>
        <v>0</v>
      </c>
      <c r="D180" s="37"/>
      <c r="E180" s="39">
        <f t="shared" si="5"/>
        <v>0</v>
      </c>
      <c r="F180" s="90"/>
      <c r="G180" s="90"/>
    </row>
    <row r="181" spans="1:7">
      <c r="A181" s="43" t="s">
        <v>307</v>
      </c>
      <c r="B181" s="89">
        <v>0</v>
      </c>
      <c r="C181" s="44">
        <f>IF(B181=1,100,0)</f>
        <v>0</v>
      </c>
      <c r="D181" s="43"/>
      <c r="E181" s="45">
        <f t="shared" si="5"/>
        <v>0</v>
      </c>
      <c r="F181" s="91"/>
      <c r="G181" s="91"/>
    </row>
    <row r="182" spans="1:7">
      <c r="A182" s="37" t="s">
        <v>306</v>
      </c>
      <c r="B182" s="88">
        <v>0</v>
      </c>
      <c r="C182" s="38">
        <f>IF(B182=1,100,0)</f>
        <v>0</v>
      </c>
      <c r="D182" s="37"/>
      <c r="E182" s="39">
        <f t="shared" si="5"/>
        <v>0</v>
      </c>
      <c r="F182" s="90"/>
      <c r="G182" s="90"/>
    </row>
    <row r="183" spans="1:7">
      <c r="A183" s="43" t="s">
        <v>305</v>
      </c>
      <c r="B183" s="89">
        <v>0</v>
      </c>
      <c r="C183" s="44">
        <f>IF(B183=1,100,IF(B183=2,50,IF(B183=3,0,0)))</f>
        <v>0</v>
      </c>
      <c r="D183" s="43"/>
      <c r="E183" s="45">
        <f t="shared" si="5"/>
        <v>0</v>
      </c>
      <c r="F183" s="91"/>
      <c r="G183" s="91"/>
    </row>
    <row r="184" spans="1:7">
      <c r="A184" s="37" t="s">
        <v>304</v>
      </c>
      <c r="B184" s="88">
        <v>0</v>
      </c>
      <c r="C184" s="38">
        <f>IF(B184=1,0,0)</f>
        <v>0</v>
      </c>
      <c r="D184" s="37"/>
      <c r="E184" s="39">
        <f t="shared" si="5"/>
        <v>0</v>
      </c>
      <c r="F184" s="90"/>
      <c r="G184" s="90"/>
    </row>
    <row r="185" spans="1:7">
      <c r="A185" s="37" t="s">
        <v>303</v>
      </c>
      <c r="B185" s="88" t="b">
        <v>0</v>
      </c>
      <c r="C185" s="38">
        <f>IF(SUM($D$185:$D$191)&gt;=42.84,80,IF(SUM($D$185:$D$191)=0,0,IF(SUM($D$185:$D$191)&lt;42.84,50)))</f>
        <v>0</v>
      </c>
      <c r="D185" s="37">
        <f t="shared" ref="D185:D191" si="6">IF(B185=TRUE,14.28,0)</f>
        <v>0</v>
      </c>
      <c r="E185" s="39">
        <f>C185</f>
        <v>0</v>
      </c>
      <c r="F185" s="90"/>
      <c r="G185" s="90"/>
    </row>
    <row r="186" spans="1:7">
      <c r="A186" s="37" t="s">
        <v>302</v>
      </c>
      <c r="B186" s="88" t="b">
        <v>0</v>
      </c>
      <c r="C186" s="38"/>
      <c r="D186" s="37">
        <f t="shared" si="6"/>
        <v>0</v>
      </c>
      <c r="E186" s="39"/>
      <c r="F186" s="90"/>
      <c r="G186" s="90"/>
    </row>
    <row r="187" spans="1:7">
      <c r="A187" s="37" t="s">
        <v>301</v>
      </c>
      <c r="B187" s="88" t="b">
        <v>0</v>
      </c>
      <c r="C187" s="38"/>
      <c r="D187" s="37">
        <f t="shared" si="6"/>
        <v>0</v>
      </c>
      <c r="E187" s="39"/>
      <c r="F187" s="90"/>
      <c r="G187" s="90"/>
    </row>
    <row r="188" spans="1:7">
      <c r="A188" s="37" t="s">
        <v>300</v>
      </c>
      <c r="B188" s="88" t="b">
        <v>0</v>
      </c>
      <c r="C188" s="38"/>
      <c r="D188" s="37">
        <f t="shared" si="6"/>
        <v>0</v>
      </c>
      <c r="E188" s="39"/>
      <c r="F188" s="90"/>
      <c r="G188" s="90"/>
    </row>
    <row r="189" spans="1:7">
      <c r="A189" s="37" t="s">
        <v>299</v>
      </c>
      <c r="B189" s="88" t="b">
        <v>0</v>
      </c>
      <c r="C189" s="38"/>
      <c r="D189" s="37">
        <f t="shared" si="6"/>
        <v>0</v>
      </c>
      <c r="E189" s="39"/>
      <c r="F189" s="90"/>
      <c r="G189" s="90"/>
    </row>
    <row r="190" spans="1:7">
      <c r="A190" s="37" t="s">
        <v>298</v>
      </c>
      <c r="B190" s="88" t="b">
        <v>0</v>
      </c>
      <c r="C190" s="38"/>
      <c r="D190" s="37">
        <f t="shared" si="6"/>
        <v>0</v>
      </c>
      <c r="E190" s="39"/>
      <c r="F190" s="90"/>
      <c r="G190" s="90"/>
    </row>
    <row r="191" spans="1:7">
      <c r="A191" s="37" t="s">
        <v>297</v>
      </c>
      <c r="B191" s="88" t="b">
        <v>0</v>
      </c>
      <c r="C191" s="38"/>
      <c r="D191" s="37">
        <f t="shared" si="6"/>
        <v>0</v>
      </c>
      <c r="E191" s="39"/>
      <c r="F191" s="90"/>
      <c r="G191" s="90"/>
    </row>
    <row r="192" spans="1:7">
      <c r="A192" s="37" t="s">
        <v>630</v>
      </c>
      <c r="B192" s="88">
        <v>0</v>
      </c>
      <c r="C192" s="38">
        <f>IF(B192=1,20,0)</f>
        <v>0</v>
      </c>
      <c r="D192" s="37"/>
      <c r="E192" s="39">
        <f>C192</f>
        <v>0</v>
      </c>
      <c r="F192" s="90"/>
      <c r="G192" s="90"/>
    </row>
    <row r="193" spans="1:7">
      <c r="A193" s="43" t="s">
        <v>296</v>
      </c>
      <c r="B193" s="89">
        <v>0</v>
      </c>
      <c r="C193" s="44">
        <f>IF(B193=1,0,0)</f>
        <v>0</v>
      </c>
      <c r="D193" s="43"/>
      <c r="E193" s="45">
        <f t="shared" ref="E193:E248" si="7">C193</f>
        <v>0</v>
      </c>
      <c r="F193" s="91"/>
      <c r="G193" s="91"/>
    </row>
    <row r="194" spans="1:7">
      <c r="A194" s="43" t="s">
        <v>295</v>
      </c>
      <c r="B194" s="89">
        <v>0</v>
      </c>
      <c r="C194" s="44">
        <f>IF(B194=1,100,IF(B194=2,50,IF(B194=0,0)))</f>
        <v>0</v>
      </c>
      <c r="D194" s="43"/>
      <c r="E194" s="45">
        <f t="shared" si="7"/>
        <v>0</v>
      </c>
      <c r="F194" s="91"/>
      <c r="G194" s="91"/>
    </row>
    <row r="195" spans="1:7">
      <c r="A195" s="37" t="s">
        <v>294</v>
      </c>
      <c r="B195" s="88">
        <v>0</v>
      </c>
      <c r="C195" s="38">
        <f>IF(B195=1,100,IF(B195=2,50,IF(B195=3,20,0)))</f>
        <v>0</v>
      </c>
      <c r="D195" s="37"/>
      <c r="E195" s="39">
        <f t="shared" si="7"/>
        <v>0</v>
      </c>
      <c r="F195" s="90"/>
      <c r="G195" s="90"/>
    </row>
    <row r="196" spans="1:7">
      <c r="A196" s="43" t="s">
        <v>293</v>
      </c>
      <c r="B196" s="89">
        <v>0</v>
      </c>
      <c r="C196" s="44">
        <f>IF(B196=1,0,0)</f>
        <v>0</v>
      </c>
      <c r="D196" s="43"/>
      <c r="E196" s="45">
        <f t="shared" si="7"/>
        <v>0</v>
      </c>
      <c r="F196" s="91"/>
      <c r="G196" s="91"/>
    </row>
    <row r="197" spans="1:7">
      <c r="A197" s="43" t="s">
        <v>292</v>
      </c>
      <c r="B197" s="89" t="b">
        <v>0</v>
      </c>
      <c r="C197" s="44">
        <f>IF(B197=TRUE,33.34,0)</f>
        <v>0</v>
      </c>
      <c r="D197" s="43"/>
      <c r="E197" s="45">
        <f t="shared" si="7"/>
        <v>0</v>
      </c>
      <c r="F197" s="91"/>
      <c r="G197" s="91"/>
    </row>
    <row r="198" spans="1:7">
      <c r="A198" s="43" t="s">
        <v>291</v>
      </c>
      <c r="B198" s="89" t="b">
        <v>0</v>
      </c>
      <c r="C198" s="44">
        <f>IF(B198=TRUE,33.33,0)</f>
        <v>0</v>
      </c>
      <c r="D198" s="43"/>
      <c r="E198" s="45">
        <f t="shared" si="7"/>
        <v>0</v>
      </c>
      <c r="F198" s="91"/>
      <c r="G198" s="91"/>
    </row>
    <row r="199" spans="1:7">
      <c r="A199" s="43" t="s">
        <v>290</v>
      </c>
      <c r="B199" s="89" t="b">
        <v>0</v>
      </c>
      <c r="C199" s="44">
        <f>IF(B199=TRUE,33.33,0)</f>
        <v>0</v>
      </c>
      <c r="D199" s="43"/>
      <c r="E199" s="45">
        <f t="shared" si="7"/>
        <v>0</v>
      </c>
      <c r="F199" s="91"/>
      <c r="G199" s="91"/>
    </row>
    <row r="200" spans="1:7">
      <c r="A200" s="37" t="s">
        <v>289</v>
      </c>
      <c r="B200" s="88">
        <v>0</v>
      </c>
      <c r="C200" s="38">
        <f>IF(B200=1,100,0)</f>
        <v>0</v>
      </c>
      <c r="D200" s="37"/>
      <c r="E200" s="39">
        <f t="shared" si="7"/>
        <v>0</v>
      </c>
      <c r="F200" s="90"/>
      <c r="G200" s="90"/>
    </row>
    <row r="201" spans="1:7">
      <c r="A201" s="43" t="s">
        <v>288</v>
      </c>
      <c r="B201" s="89">
        <v>0</v>
      </c>
      <c r="C201" s="44">
        <f>IF(B201=1,100,0)</f>
        <v>0</v>
      </c>
      <c r="D201" s="43"/>
      <c r="E201" s="45">
        <f t="shared" si="7"/>
        <v>0</v>
      </c>
      <c r="F201" s="91"/>
      <c r="G201" s="91"/>
    </row>
    <row r="202" spans="1:7">
      <c r="A202" s="37" t="s">
        <v>287</v>
      </c>
      <c r="B202" s="88">
        <v>0</v>
      </c>
      <c r="C202" s="38">
        <f>IF(B202=1,0,0)</f>
        <v>0</v>
      </c>
      <c r="D202" s="37"/>
      <c r="E202" s="39">
        <f t="shared" si="7"/>
        <v>0</v>
      </c>
      <c r="F202" s="90"/>
      <c r="G202" s="90"/>
    </row>
    <row r="203" spans="1:7">
      <c r="A203" s="37" t="s">
        <v>643</v>
      </c>
      <c r="B203" s="88">
        <v>0</v>
      </c>
      <c r="C203" s="38">
        <f>IF(B203=1,70,IF(B203=2,60,IF(B203=3,50,0)))</f>
        <v>0</v>
      </c>
      <c r="D203" s="37"/>
      <c r="E203" s="39">
        <f t="shared" si="7"/>
        <v>0</v>
      </c>
      <c r="F203" s="90"/>
      <c r="G203" s="90"/>
    </row>
    <row r="204" spans="1:7">
      <c r="A204" s="37" t="s">
        <v>286</v>
      </c>
      <c r="B204" s="88">
        <v>0</v>
      </c>
      <c r="C204" s="38">
        <f>IF(B204=1,30,0)</f>
        <v>0</v>
      </c>
      <c r="D204" s="37"/>
      <c r="E204" s="39">
        <f t="shared" si="7"/>
        <v>0</v>
      </c>
      <c r="F204" s="90"/>
      <c r="G204" s="90"/>
    </row>
    <row r="205" spans="1:7">
      <c r="A205" s="43" t="s">
        <v>285</v>
      </c>
      <c r="B205" s="89">
        <v>0</v>
      </c>
      <c r="C205" s="44">
        <f>IF(B205=1,0,0)</f>
        <v>0</v>
      </c>
      <c r="D205" s="43"/>
      <c r="E205" s="45">
        <f t="shared" si="7"/>
        <v>0</v>
      </c>
      <c r="F205" s="91"/>
      <c r="G205" s="91"/>
    </row>
    <row r="206" spans="1:7">
      <c r="A206" s="43" t="s">
        <v>284</v>
      </c>
      <c r="B206" s="89" t="b">
        <v>0</v>
      </c>
      <c r="C206" s="44">
        <f t="shared" ref="C206:C213" si="8">IF(B206=TRUE,12.5,0)</f>
        <v>0</v>
      </c>
      <c r="D206" s="43"/>
      <c r="E206" s="45">
        <f t="shared" si="7"/>
        <v>0</v>
      </c>
      <c r="F206" s="91"/>
      <c r="G206" s="91"/>
    </row>
    <row r="207" spans="1:7">
      <c r="A207" s="43" t="s">
        <v>283</v>
      </c>
      <c r="B207" s="89" t="b">
        <v>0</v>
      </c>
      <c r="C207" s="44">
        <f t="shared" si="8"/>
        <v>0</v>
      </c>
      <c r="D207" s="43"/>
      <c r="E207" s="45">
        <f t="shared" si="7"/>
        <v>0</v>
      </c>
      <c r="F207" s="91"/>
      <c r="G207" s="91"/>
    </row>
    <row r="208" spans="1:7">
      <c r="A208" s="43" t="s">
        <v>282</v>
      </c>
      <c r="B208" s="89" t="b">
        <v>0</v>
      </c>
      <c r="C208" s="44">
        <f t="shared" si="8"/>
        <v>0</v>
      </c>
      <c r="D208" s="43"/>
      <c r="E208" s="45">
        <f t="shared" si="7"/>
        <v>0</v>
      </c>
      <c r="F208" s="91"/>
      <c r="G208" s="91"/>
    </row>
    <row r="209" spans="1:7">
      <c r="A209" s="43" t="s">
        <v>281</v>
      </c>
      <c r="B209" s="89" t="b">
        <v>0</v>
      </c>
      <c r="C209" s="44">
        <f t="shared" si="8"/>
        <v>0</v>
      </c>
      <c r="D209" s="43"/>
      <c r="E209" s="45">
        <f t="shared" si="7"/>
        <v>0</v>
      </c>
      <c r="F209" s="91"/>
      <c r="G209" s="91"/>
    </row>
    <row r="210" spans="1:7">
      <c r="A210" s="43" t="s">
        <v>280</v>
      </c>
      <c r="B210" s="89" t="b">
        <v>0</v>
      </c>
      <c r="C210" s="44">
        <f t="shared" si="8"/>
        <v>0</v>
      </c>
      <c r="D210" s="43"/>
      <c r="E210" s="45">
        <f t="shared" si="7"/>
        <v>0</v>
      </c>
      <c r="F210" s="91"/>
      <c r="G210" s="91"/>
    </row>
    <row r="211" spans="1:7">
      <c r="A211" s="43" t="s">
        <v>279</v>
      </c>
      <c r="B211" s="89" t="b">
        <v>0</v>
      </c>
      <c r="C211" s="44">
        <f t="shared" si="8"/>
        <v>0</v>
      </c>
      <c r="D211" s="43"/>
      <c r="E211" s="45">
        <f t="shared" si="7"/>
        <v>0</v>
      </c>
      <c r="F211" s="91"/>
      <c r="G211" s="91"/>
    </row>
    <row r="212" spans="1:7">
      <c r="A212" s="43" t="s">
        <v>278</v>
      </c>
      <c r="B212" s="89" t="b">
        <v>0</v>
      </c>
      <c r="C212" s="44">
        <f t="shared" si="8"/>
        <v>0</v>
      </c>
      <c r="D212" s="43"/>
      <c r="E212" s="45">
        <f t="shared" si="7"/>
        <v>0</v>
      </c>
      <c r="F212" s="91"/>
      <c r="G212" s="91"/>
    </row>
    <row r="213" spans="1:7">
      <c r="A213" s="43" t="s">
        <v>277</v>
      </c>
      <c r="B213" s="89" t="b">
        <v>0</v>
      </c>
      <c r="C213" s="44">
        <f t="shared" si="8"/>
        <v>0</v>
      </c>
      <c r="D213" s="43"/>
      <c r="E213" s="45">
        <f t="shared" si="7"/>
        <v>0</v>
      </c>
      <c r="F213" s="91"/>
      <c r="G213" s="91"/>
    </row>
    <row r="214" spans="1:7">
      <c r="A214" s="37" t="s">
        <v>276</v>
      </c>
      <c r="B214" s="88">
        <v>0</v>
      </c>
      <c r="C214" s="38">
        <f>IF(B214=1,0,0)</f>
        <v>0</v>
      </c>
      <c r="D214" s="37"/>
      <c r="E214" s="39">
        <f t="shared" si="7"/>
        <v>0</v>
      </c>
      <c r="F214" s="90"/>
      <c r="G214" s="90"/>
    </row>
    <row r="215" spans="1:7">
      <c r="A215" s="37" t="s">
        <v>275</v>
      </c>
      <c r="B215" s="88" t="b">
        <v>0</v>
      </c>
      <c r="C215" s="38">
        <f>IF(B215=TRUE,33.34,0)</f>
        <v>0</v>
      </c>
      <c r="D215" s="37"/>
      <c r="E215" s="39">
        <f t="shared" si="7"/>
        <v>0</v>
      </c>
      <c r="F215" s="90"/>
      <c r="G215" s="90"/>
    </row>
    <row r="216" spans="1:7">
      <c r="A216" s="37" t="s">
        <v>274</v>
      </c>
      <c r="B216" s="88" t="b">
        <v>0</v>
      </c>
      <c r="C216" s="38">
        <f>IF(B216=TRUE,33.33,0)</f>
        <v>0</v>
      </c>
      <c r="D216" s="37"/>
      <c r="E216" s="39">
        <f t="shared" si="7"/>
        <v>0</v>
      </c>
      <c r="F216" s="90"/>
      <c r="G216" s="90"/>
    </row>
    <row r="217" spans="1:7">
      <c r="A217" s="37" t="s">
        <v>273</v>
      </c>
      <c r="B217" s="88" t="b">
        <v>0</v>
      </c>
      <c r="C217" s="38">
        <f>IF(B217=TRUE,33.33,0)</f>
        <v>0</v>
      </c>
      <c r="D217" s="37"/>
      <c r="E217" s="39">
        <f t="shared" si="7"/>
        <v>0</v>
      </c>
      <c r="F217" s="90"/>
      <c r="G217" s="90"/>
    </row>
    <row r="218" spans="1:7">
      <c r="A218" s="43" t="s">
        <v>923</v>
      </c>
      <c r="B218" s="89">
        <v>0</v>
      </c>
      <c r="C218" s="44">
        <f>IF(B218=1,50,0)</f>
        <v>0</v>
      </c>
      <c r="D218" s="43"/>
      <c r="E218" s="45">
        <f t="shared" si="7"/>
        <v>0</v>
      </c>
      <c r="F218" s="91"/>
      <c r="G218" s="91"/>
    </row>
    <row r="219" spans="1:7">
      <c r="A219" s="43" t="s">
        <v>924</v>
      </c>
      <c r="B219" s="89">
        <v>0</v>
      </c>
      <c r="C219" s="44">
        <f>IF(B219=1,50,0)</f>
        <v>0</v>
      </c>
      <c r="D219" s="43"/>
      <c r="E219" s="45">
        <f t="shared" si="7"/>
        <v>0</v>
      </c>
      <c r="F219" s="91"/>
      <c r="G219" s="91"/>
    </row>
    <row r="220" spans="1:7">
      <c r="A220" s="37" t="s">
        <v>925</v>
      </c>
      <c r="B220" s="88">
        <v>0</v>
      </c>
      <c r="C220" s="38">
        <f>IF(B220=1,40,0)</f>
        <v>0</v>
      </c>
      <c r="D220" s="37"/>
      <c r="E220" s="39">
        <f t="shared" si="7"/>
        <v>0</v>
      </c>
      <c r="F220" s="90"/>
      <c r="G220" s="90"/>
    </row>
    <row r="221" spans="1:7">
      <c r="A221" s="37" t="s">
        <v>272</v>
      </c>
      <c r="B221" s="88" t="b">
        <v>0</v>
      </c>
      <c r="C221" s="38">
        <f>IF(B221=TRUE,10,0)</f>
        <v>0</v>
      </c>
      <c r="D221" s="37"/>
      <c r="E221" s="39">
        <f t="shared" si="7"/>
        <v>0</v>
      </c>
      <c r="F221" s="90"/>
      <c r="G221" s="90"/>
    </row>
    <row r="222" spans="1:7">
      <c r="A222" s="37" t="s">
        <v>271</v>
      </c>
      <c r="B222" s="88" t="b">
        <v>0</v>
      </c>
      <c r="C222" s="38">
        <f>IF(B222=TRUE,10,0)</f>
        <v>0</v>
      </c>
      <c r="D222" s="37"/>
      <c r="E222" s="39">
        <f t="shared" si="7"/>
        <v>0</v>
      </c>
      <c r="F222" s="90"/>
      <c r="G222" s="90"/>
    </row>
    <row r="223" spans="1:7">
      <c r="A223" s="37" t="s">
        <v>270</v>
      </c>
      <c r="B223" s="88" t="b">
        <v>0</v>
      </c>
      <c r="C223" s="38">
        <f>IF(B223=TRUE,10,0)</f>
        <v>0</v>
      </c>
      <c r="D223" s="37"/>
      <c r="E223" s="39">
        <f t="shared" si="7"/>
        <v>0</v>
      </c>
      <c r="F223" s="90"/>
      <c r="G223" s="90"/>
    </row>
    <row r="224" spans="1:7">
      <c r="A224" s="37" t="s">
        <v>863</v>
      </c>
      <c r="B224" s="88">
        <v>0</v>
      </c>
      <c r="C224" s="38">
        <f>IF(B224=1,15,IF(B224=2,0,IF(B224=3,15,IF(B224=4,0,0))))</f>
        <v>0</v>
      </c>
      <c r="D224" s="37"/>
      <c r="E224" s="39">
        <f t="shared" si="7"/>
        <v>0</v>
      </c>
      <c r="F224" s="90"/>
      <c r="G224" s="90"/>
    </row>
    <row r="225" spans="1:7">
      <c r="A225" s="37" t="s">
        <v>864</v>
      </c>
      <c r="B225" s="88">
        <v>0</v>
      </c>
      <c r="C225" s="38">
        <f>IF(B225=1,15,IF(B225=2,0,))</f>
        <v>0</v>
      </c>
      <c r="D225" s="37"/>
      <c r="E225" s="39">
        <f t="shared" si="7"/>
        <v>0</v>
      </c>
      <c r="F225" s="90"/>
      <c r="G225" s="90"/>
    </row>
    <row r="226" spans="1:7">
      <c r="A226" s="43" t="s">
        <v>269</v>
      </c>
      <c r="B226" s="89">
        <v>0</v>
      </c>
      <c r="C226" s="44">
        <f>IF(B226=1,50,0)</f>
        <v>0</v>
      </c>
      <c r="D226" s="43"/>
      <c r="E226" s="45">
        <f t="shared" si="7"/>
        <v>0</v>
      </c>
      <c r="F226" s="91"/>
      <c r="G226" s="91"/>
    </row>
    <row r="227" spans="1:7">
      <c r="A227" s="43" t="s">
        <v>268</v>
      </c>
      <c r="B227" s="89">
        <v>0</v>
      </c>
      <c r="C227" s="44">
        <f>IF(B227=1,50,0)</f>
        <v>0</v>
      </c>
      <c r="D227" s="43"/>
      <c r="E227" s="45">
        <f t="shared" si="7"/>
        <v>0</v>
      </c>
      <c r="F227" s="91"/>
      <c r="G227" s="91"/>
    </row>
    <row r="228" spans="1:7">
      <c r="A228" s="37" t="s">
        <v>267</v>
      </c>
      <c r="B228" s="88" t="b">
        <v>0</v>
      </c>
      <c r="C228" s="38">
        <f t="shared" ref="C228:C239" si="9">IF(B228=TRUE,6.25,0)</f>
        <v>0</v>
      </c>
      <c r="D228" s="37"/>
      <c r="E228" s="39">
        <f t="shared" si="7"/>
        <v>0</v>
      </c>
      <c r="F228" s="90"/>
      <c r="G228" s="90"/>
    </row>
    <row r="229" spans="1:7">
      <c r="A229" s="37" t="s">
        <v>266</v>
      </c>
      <c r="B229" s="88" t="b">
        <v>0</v>
      </c>
      <c r="C229" s="38">
        <f t="shared" si="9"/>
        <v>0</v>
      </c>
      <c r="D229" s="37"/>
      <c r="E229" s="39">
        <f t="shared" si="7"/>
        <v>0</v>
      </c>
      <c r="F229" s="90"/>
      <c r="G229" s="90"/>
    </row>
    <row r="230" spans="1:7">
      <c r="A230" s="37" t="s">
        <v>265</v>
      </c>
      <c r="B230" s="88" t="b">
        <v>0</v>
      </c>
      <c r="C230" s="38">
        <f t="shared" si="9"/>
        <v>0</v>
      </c>
      <c r="D230" s="37"/>
      <c r="E230" s="39">
        <f t="shared" si="7"/>
        <v>0</v>
      </c>
      <c r="F230" s="90"/>
      <c r="G230" s="90"/>
    </row>
    <row r="231" spans="1:7">
      <c r="A231" s="37" t="s">
        <v>264</v>
      </c>
      <c r="B231" s="88" t="b">
        <v>0</v>
      </c>
      <c r="C231" s="38">
        <f t="shared" si="9"/>
        <v>0</v>
      </c>
      <c r="D231" s="37"/>
      <c r="E231" s="39">
        <f t="shared" si="7"/>
        <v>0</v>
      </c>
      <c r="F231" s="90"/>
      <c r="G231" s="90"/>
    </row>
    <row r="232" spans="1:7">
      <c r="A232" s="37" t="s">
        <v>263</v>
      </c>
      <c r="B232" s="88" t="b">
        <v>0</v>
      </c>
      <c r="C232" s="38">
        <f t="shared" si="9"/>
        <v>0</v>
      </c>
      <c r="D232" s="37"/>
      <c r="E232" s="39">
        <f t="shared" si="7"/>
        <v>0</v>
      </c>
      <c r="F232" s="90"/>
      <c r="G232" s="90"/>
    </row>
    <row r="233" spans="1:7">
      <c r="A233" s="37" t="s">
        <v>262</v>
      </c>
      <c r="B233" s="88" t="b">
        <v>0</v>
      </c>
      <c r="C233" s="38">
        <f t="shared" si="9"/>
        <v>0</v>
      </c>
      <c r="D233" s="37"/>
      <c r="E233" s="39">
        <f t="shared" si="7"/>
        <v>0</v>
      </c>
      <c r="F233" s="90"/>
      <c r="G233" s="90"/>
    </row>
    <row r="234" spans="1:7">
      <c r="A234" s="37" t="s">
        <v>667</v>
      </c>
      <c r="B234" s="88">
        <v>0</v>
      </c>
      <c r="C234" s="38">
        <f>IF(B234=1,18.75,IF(B234=2,0,IF(B234=3,18.75,0)))</f>
        <v>0</v>
      </c>
      <c r="D234" s="37"/>
      <c r="E234" s="39">
        <f t="shared" si="7"/>
        <v>0</v>
      </c>
      <c r="F234" s="90"/>
      <c r="G234" s="90"/>
    </row>
    <row r="235" spans="1:7">
      <c r="A235" s="37" t="s">
        <v>668</v>
      </c>
      <c r="B235" s="88">
        <v>0</v>
      </c>
      <c r="C235" s="38">
        <f>IF(B235=1,18.75,IF(B235=2,0,IF(B235=3,18.75,0)))</f>
        <v>0</v>
      </c>
      <c r="D235" s="37"/>
      <c r="E235" s="39">
        <f t="shared" si="7"/>
        <v>0</v>
      </c>
      <c r="F235" s="90"/>
      <c r="G235" s="90"/>
    </row>
    <row r="236" spans="1:7">
      <c r="A236" s="37" t="s">
        <v>261</v>
      </c>
      <c r="B236" s="88" t="b">
        <v>0</v>
      </c>
      <c r="C236" s="38">
        <f t="shared" si="9"/>
        <v>0</v>
      </c>
      <c r="D236" s="37"/>
      <c r="E236" s="39">
        <f t="shared" si="7"/>
        <v>0</v>
      </c>
      <c r="F236" s="90"/>
      <c r="G236" s="90"/>
    </row>
    <row r="237" spans="1:7">
      <c r="A237" s="37" t="s">
        <v>260</v>
      </c>
      <c r="B237" s="88" t="b">
        <v>0</v>
      </c>
      <c r="C237" s="38">
        <f t="shared" si="9"/>
        <v>0</v>
      </c>
      <c r="D237" s="37"/>
      <c r="E237" s="39">
        <f t="shared" si="7"/>
        <v>0</v>
      </c>
      <c r="F237" s="90"/>
      <c r="G237" s="90"/>
    </row>
    <row r="238" spans="1:7">
      <c r="A238" s="37" t="s">
        <v>259</v>
      </c>
      <c r="B238" s="88" t="b">
        <v>0</v>
      </c>
      <c r="C238" s="38">
        <f t="shared" si="9"/>
        <v>0</v>
      </c>
      <c r="D238" s="37"/>
      <c r="E238" s="39">
        <f t="shared" si="7"/>
        <v>0</v>
      </c>
      <c r="F238" s="90"/>
      <c r="G238" s="90"/>
    </row>
    <row r="239" spans="1:7">
      <c r="A239" s="37" t="s">
        <v>258</v>
      </c>
      <c r="B239" s="88" t="b">
        <v>0</v>
      </c>
      <c r="C239" s="38">
        <f t="shared" si="9"/>
        <v>0</v>
      </c>
      <c r="D239" s="37"/>
      <c r="E239" s="39">
        <f t="shared" si="7"/>
        <v>0</v>
      </c>
      <c r="F239" s="90"/>
      <c r="G239" s="90"/>
    </row>
    <row r="240" spans="1:7">
      <c r="A240" s="43" t="s">
        <v>674</v>
      </c>
      <c r="B240" s="89">
        <v>0</v>
      </c>
      <c r="C240" s="44">
        <f>IF(B240=1,100,IF(B240=2,0,IF(B240=3,100,0)))</f>
        <v>0</v>
      </c>
      <c r="D240" s="43"/>
      <c r="E240" s="45">
        <f t="shared" si="7"/>
        <v>0</v>
      </c>
      <c r="F240" s="91"/>
      <c r="G240" s="91"/>
    </row>
    <row r="241" spans="1:7">
      <c r="A241" s="37" t="s">
        <v>257</v>
      </c>
      <c r="B241" s="88">
        <v>0</v>
      </c>
      <c r="C241" s="38">
        <f>IF(B241=1,25,IF(B241=2,25,IF(B241=3,50,0)))</f>
        <v>0</v>
      </c>
      <c r="D241" s="37"/>
      <c r="E241" s="39">
        <f t="shared" si="7"/>
        <v>0</v>
      </c>
      <c r="F241" s="90"/>
      <c r="G241" s="90"/>
    </row>
    <row r="242" spans="1:7">
      <c r="A242" s="37" t="s">
        <v>256</v>
      </c>
      <c r="B242" s="88">
        <v>0</v>
      </c>
      <c r="C242" s="38">
        <f>IF(B242=1,25,0)</f>
        <v>0</v>
      </c>
      <c r="D242" s="37"/>
      <c r="E242" s="39">
        <f t="shared" si="7"/>
        <v>0</v>
      </c>
      <c r="F242" s="90"/>
      <c r="G242" s="90"/>
    </row>
    <row r="243" spans="1:7">
      <c r="A243" s="37" t="s">
        <v>255</v>
      </c>
      <c r="B243" s="88">
        <v>0</v>
      </c>
      <c r="C243" s="38">
        <f>IF(B243=1,25,0)</f>
        <v>0</v>
      </c>
      <c r="D243" s="37"/>
      <c r="E243" s="39">
        <f t="shared" si="7"/>
        <v>0</v>
      </c>
      <c r="F243" s="90"/>
      <c r="G243" s="90"/>
    </row>
    <row r="244" spans="1:7">
      <c r="A244" s="43" t="s">
        <v>254</v>
      </c>
      <c r="B244" s="89">
        <v>0</v>
      </c>
      <c r="C244" s="44">
        <f>IF(B244=1,20,IF(B244=2,10,IF(B244=3,0,0)))</f>
        <v>0</v>
      </c>
      <c r="D244" s="43"/>
      <c r="E244" s="45">
        <f t="shared" si="7"/>
        <v>0</v>
      </c>
      <c r="F244" s="91"/>
      <c r="G244" s="91"/>
    </row>
    <row r="245" spans="1:7">
      <c r="A245" s="43" t="s">
        <v>682</v>
      </c>
      <c r="B245" s="89">
        <v>0</v>
      </c>
      <c r="C245" s="44">
        <f>IF(B245=1,20,IF(B245=2,10,IF(B245=3,0,)))</f>
        <v>0</v>
      </c>
      <c r="D245" s="43"/>
      <c r="E245" s="45">
        <f t="shared" si="7"/>
        <v>0</v>
      </c>
      <c r="F245" s="91"/>
      <c r="G245" s="91"/>
    </row>
    <row r="246" spans="1:7">
      <c r="A246" s="43" t="s">
        <v>683</v>
      </c>
      <c r="B246" s="89">
        <v>0</v>
      </c>
      <c r="C246" s="44">
        <f>IF(B246=1,10,0)</f>
        <v>0</v>
      </c>
      <c r="D246" s="43"/>
      <c r="E246" s="45">
        <f t="shared" si="7"/>
        <v>0</v>
      </c>
      <c r="F246" s="91"/>
      <c r="G246" s="91"/>
    </row>
    <row r="247" spans="1:7">
      <c r="A247" s="43" t="s">
        <v>684</v>
      </c>
      <c r="B247" s="89">
        <v>0</v>
      </c>
      <c r="C247" s="44">
        <f>IF(B247=1,50,IF(B247=2,50,IF(B247=3,25,IF(B247=4,0,0))))</f>
        <v>0</v>
      </c>
      <c r="D247" s="43"/>
      <c r="E247" s="45">
        <f t="shared" si="7"/>
        <v>0</v>
      </c>
      <c r="F247" s="91"/>
      <c r="G247" s="91"/>
    </row>
    <row r="248" spans="1:7">
      <c r="A248" s="37" t="s">
        <v>253</v>
      </c>
      <c r="B248" s="88">
        <v>0</v>
      </c>
      <c r="C248" s="38">
        <f>IF(B248=1,0,0)</f>
        <v>0</v>
      </c>
      <c r="D248" s="37"/>
      <c r="E248" s="39">
        <f t="shared" si="7"/>
        <v>0</v>
      </c>
      <c r="F248" s="90"/>
      <c r="G248" s="90"/>
    </row>
    <row r="249" spans="1:7">
      <c r="A249" s="37" t="s">
        <v>252</v>
      </c>
      <c r="B249" s="88" t="b">
        <v>0</v>
      </c>
      <c r="C249" s="38">
        <f>IF(SUM($D$249:$D$251)&gt;=200,100,IF(SUM($D$249:$D$251)=60,60,0))</f>
        <v>0</v>
      </c>
      <c r="D249" s="38" t="b">
        <f>IF(AND(B$249=TRUE,B$250=FALSE,B$251=FALSE),60,IF(OR(AND(B$249=TRUE,B$250=TRUE,B$251=FALSE),AND(B$249=TRUE,B$250=FALSE,B$251=TRUE),AND(B$249=TRUE,B$250=TRUE,B$251=TRUE)),100))</f>
        <v>0</v>
      </c>
      <c r="E249" s="39">
        <f>C249</f>
        <v>0</v>
      </c>
      <c r="F249" s="90"/>
      <c r="G249" s="90"/>
    </row>
    <row r="250" spans="1:7">
      <c r="A250" s="37" t="s">
        <v>251</v>
      </c>
      <c r="B250" s="88" t="b">
        <v>0</v>
      </c>
      <c r="C250" s="38"/>
      <c r="D250" s="38" t="b">
        <f>IF(AND(B$249=FALSE,B$250=TRUE,B$251=FALSE),60,IF(OR(AND(B$249=TRUE,B$250=TRUE,B$251=FALSE),AND(B$249=FALSE,B$250=TRUE,B$251=TRUE),AND(B$249=TRUE,B$250=TRUE,B$251=TRUE)),100))</f>
        <v>0</v>
      </c>
      <c r="E250" s="39"/>
      <c r="F250" s="90"/>
      <c r="G250" s="90"/>
    </row>
    <row r="251" spans="1:7">
      <c r="A251" s="37" t="s">
        <v>250</v>
      </c>
      <c r="B251" s="88" t="b">
        <v>0</v>
      </c>
      <c r="C251" s="38"/>
      <c r="D251" s="38" t="b">
        <f>IF(AND(B$249=FALSE,B$250=FALSE,B$251=TRUE),60,IF(OR(AND(B$249=TRUE,B$250=FALSE,B$251=TRUE),AND(B$249=FALSE,B$250=TRUE,B$251=TRUE),AND(B$249=TRUE,B$250=TRUE,B$251=TRUE)),100))</f>
        <v>0</v>
      </c>
      <c r="E251" s="39"/>
      <c r="F251" s="90"/>
      <c r="G251" s="90"/>
    </row>
    <row r="252" spans="1:7">
      <c r="A252" s="43" t="s">
        <v>249</v>
      </c>
      <c r="B252" s="89">
        <v>0</v>
      </c>
      <c r="C252" s="44">
        <f>IF(B252=1,0,0)</f>
        <v>0</v>
      </c>
      <c r="D252" s="43"/>
      <c r="E252" s="45">
        <f>C252</f>
        <v>0</v>
      </c>
      <c r="F252" s="91"/>
      <c r="G252" s="91"/>
    </row>
    <row r="253" spans="1:7">
      <c r="A253" s="43" t="s">
        <v>703</v>
      </c>
      <c r="B253" s="89">
        <v>0</v>
      </c>
      <c r="C253" s="44">
        <f>IF(B253=1,100,IF(B253=2,60,IF(B253=3,30,)))</f>
        <v>0</v>
      </c>
      <c r="D253" s="43"/>
      <c r="E253" s="45">
        <f t="shared" ref="E253:E298" si="10">C253</f>
        <v>0</v>
      </c>
      <c r="F253" s="91"/>
      <c r="G253" s="91"/>
    </row>
    <row r="254" spans="1:7">
      <c r="A254" s="37" t="s">
        <v>248</v>
      </c>
      <c r="B254" s="88">
        <v>0</v>
      </c>
      <c r="C254" s="38">
        <f>IF(B254=1,0,0)</f>
        <v>0</v>
      </c>
      <c r="D254" s="37"/>
      <c r="E254" s="39">
        <f t="shared" si="10"/>
        <v>0</v>
      </c>
      <c r="F254" s="90"/>
      <c r="G254" s="90"/>
    </row>
    <row r="255" spans="1:7">
      <c r="A255" s="37" t="s">
        <v>247</v>
      </c>
      <c r="B255" s="88" t="b">
        <v>0</v>
      </c>
      <c r="C255" s="38">
        <f t="shared" ref="C255:C264" si="11">IF(B255=TRUE,8,0)</f>
        <v>0</v>
      </c>
      <c r="D255" s="37"/>
      <c r="E255" s="39">
        <f t="shared" si="10"/>
        <v>0</v>
      </c>
      <c r="F255" s="90"/>
      <c r="G255" s="90"/>
    </row>
    <row r="256" spans="1:7">
      <c r="A256" s="37" t="s">
        <v>246</v>
      </c>
      <c r="B256" s="88" t="b">
        <v>0</v>
      </c>
      <c r="C256" s="38">
        <f t="shared" si="11"/>
        <v>0</v>
      </c>
      <c r="D256" s="37"/>
      <c r="E256" s="39">
        <f t="shared" si="10"/>
        <v>0</v>
      </c>
      <c r="F256" s="90"/>
      <c r="G256" s="90"/>
    </row>
    <row r="257" spans="1:7">
      <c r="A257" s="37" t="s">
        <v>245</v>
      </c>
      <c r="B257" s="88" t="b">
        <v>0</v>
      </c>
      <c r="C257" s="38">
        <f t="shared" si="11"/>
        <v>0</v>
      </c>
      <c r="D257" s="37"/>
      <c r="E257" s="39">
        <f t="shared" si="10"/>
        <v>0</v>
      </c>
      <c r="F257" s="90"/>
      <c r="G257" s="90"/>
    </row>
    <row r="258" spans="1:7">
      <c r="A258" s="37" t="s">
        <v>244</v>
      </c>
      <c r="B258" s="88" t="b">
        <v>0</v>
      </c>
      <c r="C258" s="38">
        <f t="shared" si="11"/>
        <v>0</v>
      </c>
      <c r="D258" s="37"/>
      <c r="E258" s="39">
        <f t="shared" si="10"/>
        <v>0</v>
      </c>
      <c r="F258" s="90"/>
      <c r="G258" s="90"/>
    </row>
    <row r="259" spans="1:7">
      <c r="A259" s="37" t="s">
        <v>243</v>
      </c>
      <c r="B259" s="88" t="b">
        <v>0</v>
      </c>
      <c r="C259" s="38">
        <f t="shared" si="11"/>
        <v>0</v>
      </c>
      <c r="D259" s="37"/>
      <c r="E259" s="39">
        <f t="shared" si="10"/>
        <v>0</v>
      </c>
      <c r="F259" s="90"/>
      <c r="G259" s="90"/>
    </row>
    <row r="260" spans="1:7">
      <c r="A260" s="37" t="s">
        <v>242</v>
      </c>
      <c r="B260" s="88" t="b">
        <v>0</v>
      </c>
      <c r="C260" s="38">
        <f t="shared" si="11"/>
        <v>0</v>
      </c>
      <c r="D260" s="37"/>
      <c r="E260" s="39">
        <f t="shared" si="10"/>
        <v>0</v>
      </c>
      <c r="F260" s="90"/>
      <c r="G260" s="90"/>
    </row>
    <row r="261" spans="1:7">
      <c r="A261" s="37" t="s">
        <v>241</v>
      </c>
      <c r="B261" s="88" t="b">
        <v>0</v>
      </c>
      <c r="C261" s="38">
        <f t="shared" si="11"/>
        <v>0</v>
      </c>
      <c r="D261" s="37"/>
      <c r="E261" s="39">
        <f t="shared" si="10"/>
        <v>0</v>
      </c>
      <c r="F261" s="90"/>
      <c r="G261" s="90"/>
    </row>
    <row r="262" spans="1:7">
      <c r="A262" s="37" t="s">
        <v>240</v>
      </c>
      <c r="B262" s="88" t="b">
        <v>0</v>
      </c>
      <c r="C262" s="38">
        <f t="shared" si="11"/>
        <v>0</v>
      </c>
      <c r="D262" s="37"/>
      <c r="E262" s="39">
        <f t="shared" si="10"/>
        <v>0</v>
      </c>
      <c r="F262" s="90"/>
      <c r="G262" s="90"/>
    </row>
    <row r="263" spans="1:7">
      <c r="A263" s="37" t="s">
        <v>239</v>
      </c>
      <c r="B263" s="88" t="b">
        <v>0</v>
      </c>
      <c r="C263" s="38">
        <f t="shared" si="11"/>
        <v>0</v>
      </c>
      <c r="D263" s="37"/>
      <c r="E263" s="39">
        <f t="shared" si="10"/>
        <v>0</v>
      </c>
      <c r="F263" s="90"/>
      <c r="G263" s="90"/>
    </row>
    <row r="264" spans="1:7">
      <c r="A264" s="37" t="s">
        <v>238</v>
      </c>
      <c r="B264" s="88" t="b">
        <v>0</v>
      </c>
      <c r="C264" s="38">
        <f t="shared" si="11"/>
        <v>0</v>
      </c>
      <c r="D264" s="37"/>
      <c r="E264" s="39">
        <f t="shared" si="10"/>
        <v>0</v>
      </c>
      <c r="F264" s="90"/>
      <c r="G264" s="90"/>
    </row>
    <row r="265" spans="1:7">
      <c r="A265" s="37" t="s">
        <v>237</v>
      </c>
      <c r="B265" s="88" t="b">
        <v>0</v>
      </c>
      <c r="C265" s="38">
        <f>IF(B265=TRUE,10,0)</f>
        <v>0</v>
      </c>
      <c r="D265" s="37"/>
      <c r="E265" s="39">
        <f t="shared" si="10"/>
        <v>0</v>
      </c>
      <c r="F265" s="90"/>
      <c r="G265" s="90"/>
    </row>
    <row r="266" spans="1:7">
      <c r="A266" s="37" t="s">
        <v>236</v>
      </c>
      <c r="B266" s="88" t="b">
        <v>0</v>
      </c>
      <c r="C266" s="38">
        <f>IF(B266=TRUE,10,0)</f>
        <v>0</v>
      </c>
      <c r="D266" s="37"/>
      <c r="E266" s="39">
        <f t="shared" si="10"/>
        <v>0</v>
      </c>
      <c r="F266" s="90"/>
      <c r="G266" s="90"/>
    </row>
    <row r="267" spans="1:7">
      <c r="A267" s="43" t="s">
        <v>926</v>
      </c>
      <c r="B267" s="89">
        <v>0</v>
      </c>
      <c r="C267" s="44">
        <f>IF(B267=1,50,0)</f>
        <v>0</v>
      </c>
      <c r="D267" s="43"/>
      <c r="E267" s="45">
        <f t="shared" si="10"/>
        <v>0</v>
      </c>
      <c r="F267" s="91"/>
      <c r="G267" s="91"/>
    </row>
    <row r="268" spans="1:7">
      <c r="A268" s="43" t="s">
        <v>235</v>
      </c>
      <c r="B268" s="89" t="b">
        <v>0</v>
      </c>
      <c r="C268" s="44">
        <f>IF(B268=TRUE,12.5,0)</f>
        <v>0</v>
      </c>
      <c r="D268" s="43"/>
      <c r="E268" s="45">
        <f t="shared" si="10"/>
        <v>0</v>
      </c>
      <c r="F268" s="91"/>
      <c r="G268" s="91"/>
    </row>
    <row r="269" spans="1:7">
      <c r="A269" s="43" t="s">
        <v>234</v>
      </c>
      <c r="B269" s="89" t="b">
        <v>0</v>
      </c>
      <c r="C269" s="44">
        <f>IF(B269=TRUE,12.5,0)</f>
        <v>0</v>
      </c>
      <c r="D269" s="43"/>
      <c r="E269" s="45">
        <f t="shared" si="10"/>
        <v>0</v>
      </c>
      <c r="F269" s="91"/>
      <c r="G269" s="91"/>
    </row>
    <row r="270" spans="1:7">
      <c r="A270" s="43" t="s">
        <v>233</v>
      </c>
      <c r="B270" s="89" t="b">
        <v>0</v>
      </c>
      <c r="C270" s="44">
        <f>IF(B270=TRUE,12.5,0)</f>
        <v>0</v>
      </c>
      <c r="D270" s="43"/>
      <c r="E270" s="45">
        <f t="shared" si="10"/>
        <v>0</v>
      </c>
      <c r="F270" s="91"/>
      <c r="G270" s="91"/>
    </row>
    <row r="271" spans="1:7">
      <c r="A271" s="43" t="s">
        <v>232</v>
      </c>
      <c r="B271" s="89" t="b">
        <v>0</v>
      </c>
      <c r="C271" s="44">
        <f>IF(B271=TRUE,12.5,0)</f>
        <v>0</v>
      </c>
      <c r="D271" s="43"/>
      <c r="E271" s="45">
        <f t="shared" si="10"/>
        <v>0</v>
      </c>
      <c r="F271" s="91"/>
      <c r="G271" s="91"/>
    </row>
    <row r="272" spans="1:7">
      <c r="A272" s="37" t="s">
        <v>231</v>
      </c>
      <c r="B272" s="88">
        <v>0</v>
      </c>
      <c r="C272" s="38">
        <f>IF(B272=1,0,0)</f>
        <v>0</v>
      </c>
      <c r="D272" s="37"/>
      <c r="E272" s="39">
        <f t="shared" si="10"/>
        <v>0</v>
      </c>
      <c r="F272" s="90"/>
      <c r="G272" s="90"/>
    </row>
    <row r="273" spans="1:7">
      <c r="A273" s="37" t="s">
        <v>708</v>
      </c>
      <c r="B273" s="88">
        <v>0</v>
      </c>
      <c r="C273" s="38">
        <f>IF(B273=1,33.34,IF(B273=2,10,))</f>
        <v>0</v>
      </c>
      <c r="D273" s="37"/>
      <c r="E273" s="39">
        <f t="shared" si="10"/>
        <v>0</v>
      </c>
      <c r="F273" s="90"/>
      <c r="G273" s="90"/>
    </row>
    <row r="274" spans="1:7">
      <c r="A274" s="37" t="s">
        <v>230</v>
      </c>
      <c r="B274" s="88" t="b">
        <v>0</v>
      </c>
      <c r="C274" s="38">
        <f>IF(B274=TRUE,33.33,0)</f>
        <v>0</v>
      </c>
      <c r="D274" s="37"/>
      <c r="E274" s="39">
        <f t="shared" si="10"/>
        <v>0</v>
      </c>
      <c r="F274" s="90"/>
      <c r="G274" s="90"/>
    </row>
    <row r="275" spans="1:7">
      <c r="A275" s="37" t="s">
        <v>229</v>
      </c>
      <c r="B275" s="88" t="b">
        <v>0</v>
      </c>
      <c r="C275" s="38">
        <f>IF(B274=TRUE,33.33,0)</f>
        <v>0</v>
      </c>
      <c r="D275" s="37"/>
      <c r="E275" s="39">
        <f t="shared" si="10"/>
        <v>0</v>
      </c>
      <c r="F275" s="90"/>
      <c r="G275" s="90"/>
    </row>
    <row r="276" spans="1:7">
      <c r="A276" s="43" t="s">
        <v>228</v>
      </c>
      <c r="B276" s="89">
        <v>0</v>
      </c>
      <c r="C276" s="44">
        <f>IF(B276=1,0,0)</f>
        <v>0</v>
      </c>
      <c r="D276" s="43"/>
      <c r="E276" s="45">
        <f t="shared" si="10"/>
        <v>0</v>
      </c>
      <c r="F276" s="91"/>
      <c r="G276" s="91"/>
    </row>
    <row r="277" spans="1:7">
      <c r="A277" s="43" t="s">
        <v>227</v>
      </c>
      <c r="B277" s="89">
        <v>0</v>
      </c>
      <c r="C277" s="44">
        <f>IF(B277=1,60,0)</f>
        <v>0</v>
      </c>
      <c r="D277" s="43"/>
      <c r="E277" s="45">
        <f t="shared" si="10"/>
        <v>0</v>
      </c>
      <c r="F277" s="91"/>
      <c r="G277" s="91"/>
    </row>
    <row r="278" spans="1:7">
      <c r="A278" s="43" t="s">
        <v>226</v>
      </c>
      <c r="B278" s="89">
        <v>0</v>
      </c>
      <c r="C278" s="44">
        <f>IF(B278=1,40,0)</f>
        <v>0</v>
      </c>
      <c r="D278" s="43"/>
      <c r="E278" s="45">
        <f t="shared" si="10"/>
        <v>0</v>
      </c>
      <c r="F278" s="91"/>
      <c r="G278" s="91"/>
    </row>
    <row r="279" spans="1:7">
      <c r="A279" s="37" t="s">
        <v>225</v>
      </c>
      <c r="B279" s="88" t="b">
        <v>0</v>
      </c>
      <c r="C279" s="38">
        <f>IF(B279=TRUE,25,0)</f>
        <v>0</v>
      </c>
      <c r="D279" s="37"/>
      <c r="E279" s="39">
        <f t="shared" si="10"/>
        <v>0</v>
      </c>
      <c r="F279" s="90"/>
      <c r="G279" s="90"/>
    </row>
    <row r="280" spans="1:7">
      <c r="A280" s="37" t="s">
        <v>224</v>
      </c>
      <c r="B280" s="88" t="b">
        <v>0</v>
      </c>
      <c r="C280" s="38">
        <f>IF(B280=TRUE,25,0)</f>
        <v>0</v>
      </c>
      <c r="D280" s="37"/>
      <c r="E280" s="39">
        <f t="shared" si="10"/>
        <v>0</v>
      </c>
      <c r="F280" s="90"/>
      <c r="G280" s="90"/>
    </row>
    <row r="281" spans="1:7">
      <c r="A281" s="37" t="s">
        <v>223</v>
      </c>
      <c r="B281" s="88" t="b">
        <v>0</v>
      </c>
      <c r="C281" s="38">
        <f>IF(B281=TRUE,25,0)</f>
        <v>0</v>
      </c>
      <c r="D281" s="37"/>
      <c r="E281" s="39">
        <f t="shared" si="10"/>
        <v>0</v>
      </c>
      <c r="F281" s="90"/>
      <c r="G281" s="90"/>
    </row>
    <row r="282" spans="1:7">
      <c r="A282" s="37" t="s">
        <v>222</v>
      </c>
      <c r="B282" s="88" t="b">
        <v>0</v>
      </c>
      <c r="C282" s="38">
        <f>IF(B282=TRUE,25,0)</f>
        <v>0</v>
      </c>
      <c r="D282" s="37"/>
      <c r="E282" s="39">
        <f t="shared" si="10"/>
        <v>0</v>
      </c>
      <c r="F282" s="90"/>
      <c r="G282" s="90"/>
    </row>
    <row r="283" spans="1:7">
      <c r="A283" s="43" t="s">
        <v>221</v>
      </c>
      <c r="B283" s="89">
        <v>0</v>
      </c>
      <c r="C283" s="44">
        <f>IF(B283=1,0,0)</f>
        <v>0</v>
      </c>
      <c r="D283" s="43"/>
      <c r="E283" s="45">
        <f t="shared" si="10"/>
        <v>0</v>
      </c>
      <c r="F283" s="91"/>
      <c r="G283" s="91"/>
    </row>
    <row r="284" spans="1:7">
      <c r="A284" s="43" t="s">
        <v>220</v>
      </c>
      <c r="B284" s="89">
        <v>0</v>
      </c>
      <c r="C284" s="44">
        <f>IF(B284=1,100,IF(B284=2,50,IF(B284=0,0)))</f>
        <v>0</v>
      </c>
      <c r="D284" s="43"/>
      <c r="E284" s="45">
        <f t="shared" si="10"/>
        <v>0</v>
      </c>
      <c r="F284" s="91"/>
      <c r="G284" s="91"/>
    </row>
    <row r="285" spans="1:7">
      <c r="A285" s="37" t="s">
        <v>219</v>
      </c>
      <c r="B285" s="88" t="b">
        <v>0</v>
      </c>
      <c r="C285" s="38">
        <f>IF(B285=TRUE,40,0)</f>
        <v>0</v>
      </c>
      <c r="D285" s="37"/>
      <c r="E285" s="39">
        <f t="shared" si="10"/>
        <v>0</v>
      </c>
      <c r="F285" s="90"/>
      <c r="G285" s="90"/>
    </row>
    <row r="286" spans="1:7">
      <c r="A286" s="37" t="s">
        <v>218</v>
      </c>
      <c r="B286" s="88" t="b">
        <v>0</v>
      </c>
      <c r="C286" s="38">
        <f>IF(B286=TRUE,30,0)</f>
        <v>0</v>
      </c>
      <c r="D286" s="37"/>
      <c r="E286" s="39">
        <f t="shared" si="10"/>
        <v>0</v>
      </c>
      <c r="F286" s="90"/>
      <c r="G286" s="90"/>
    </row>
    <row r="287" spans="1:7">
      <c r="A287" s="37" t="s">
        <v>217</v>
      </c>
      <c r="B287" s="88" t="b">
        <v>0</v>
      </c>
      <c r="C287" s="38">
        <f>IF(B287=TRUE,15,0)</f>
        <v>0</v>
      </c>
      <c r="D287" s="37"/>
      <c r="E287" s="39">
        <f t="shared" si="10"/>
        <v>0</v>
      </c>
      <c r="F287" s="90"/>
      <c r="G287" s="90"/>
    </row>
    <row r="288" spans="1:7">
      <c r="A288" s="37" t="s">
        <v>216</v>
      </c>
      <c r="B288" s="88" t="b">
        <v>0</v>
      </c>
      <c r="C288" s="38">
        <f>IF(B288=TRUE,10,0)</f>
        <v>0</v>
      </c>
      <c r="D288" s="37"/>
      <c r="E288" s="39">
        <f t="shared" si="10"/>
        <v>0</v>
      </c>
      <c r="F288" s="90"/>
      <c r="G288" s="90"/>
    </row>
    <row r="289" spans="1:7">
      <c r="A289" s="37" t="s">
        <v>215</v>
      </c>
      <c r="B289" s="88" t="b">
        <v>0</v>
      </c>
      <c r="C289" s="38">
        <f>IF(B289=TRUE,5,0)</f>
        <v>0</v>
      </c>
      <c r="D289" s="37"/>
      <c r="E289" s="39">
        <f t="shared" si="10"/>
        <v>0</v>
      </c>
      <c r="F289" s="90"/>
      <c r="G289" s="90"/>
    </row>
    <row r="290" spans="1:7">
      <c r="A290" s="40">
        <v>64</v>
      </c>
      <c r="B290" s="88" t="s">
        <v>967</v>
      </c>
      <c r="C290" s="38"/>
      <c r="D290" s="37"/>
      <c r="E290" s="39">
        <f>SUM(E2:E286)</f>
        <v>0</v>
      </c>
      <c r="F290" s="90"/>
      <c r="G290" s="90"/>
    </row>
    <row r="291" spans="1:7">
      <c r="A291" s="40">
        <v>65</v>
      </c>
      <c r="B291" s="88" t="s">
        <v>967</v>
      </c>
      <c r="C291" s="38"/>
      <c r="D291" s="37"/>
      <c r="E291" s="39"/>
      <c r="F291" s="90"/>
      <c r="G291" s="90"/>
    </row>
    <row r="292" spans="1:7">
      <c r="A292" s="43" t="s">
        <v>739</v>
      </c>
      <c r="B292" s="89">
        <v>0</v>
      </c>
      <c r="C292" s="44">
        <f>IF(B292=1,50,IF(B292=2,30,IF(B292=3,20,IF(B292=4,10,))))</f>
        <v>0</v>
      </c>
      <c r="D292" s="43"/>
      <c r="E292" s="45">
        <f t="shared" si="10"/>
        <v>0</v>
      </c>
      <c r="F292" s="91"/>
      <c r="G292" s="91"/>
    </row>
    <row r="293" spans="1:7">
      <c r="A293" s="43" t="s">
        <v>740</v>
      </c>
      <c r="B293" s="89">
        <v>0</v>
      </c>
      <c r="C293" s="44">
        <f>IF(B293=1,50,IF(B293=2,30,IF(B293=3,0,)))</f>
        <v>0</v>
      </c>
      <c r="D293" s="43"/>
      <c r="E293" s="45">
        <f t="shared" si="10"/>
        <v>0</v>
      </c>
      <c r="F293" s="91"/>
      <c r="G293" s="91"/>
    </row>
    <row r="294" spans="1:7">
      <c r="A294" s="37" t="s">
        <v>741</v>
      </c>
      <c r="B294" s="88">
        <v>0</v>
      </c>
      <c r="C294" s="38">
        <f>IF(B294=1,100,IF(B294=2,0,))</f>
        <v>0</v>
      </c>
      <c r="D294" s="37"/>
      <c r="E294" s="39">
        <f t="shared" si="10"/>
        <v>0</v>
      </c>
      <c r="F294" s="90"/>
      <c r="G294" s="90"/>
    </row>
    <row r="295" spans="1:7">
      <c r="A295" s="40">
        <v>68</v>
      </c>
      <c r="B295" s="88" t="s">
        <v>967</v>
      </c>
      <c r="C295" s="38"/>
      <c r="D295" s="37"/>
      <c r="E295" s="39"/>
      <c r="F295" s="90"/>
      <c r="G295" s="90"/>
    </row>
    <row r="296" spans="1:7">
      <c r="A296" s="43" t="s">
        <v>742</v>
      </c>
      <c r="B296" s="89">
        <v>0</v>
      </c>
      <c r="C296" s="44">
        <f>IF(B296=1,25,IF(B296=2,0,))</f>
        <v>0</v>
      </c>
      <c r="D296" s="43"/>
      <c r="E296" s="45">
        <f t="shared" si="10"/>
        <v>0</v>
      </c>
      <c r="F296" s="91"/>
      <c r="G296" s="91"/>
    </row>
    <row r="297" spans="1:7">
      <c r="A297" s="43" t="s">
        <v>743</v>
      </c>
      <c r="B297" s="89">
        <v>0</v>
      </c>
      <c r="C297" s="44">
        <f>IF(B297=1,25,IF(B297=2,0,))</f>
        <v>0</v>
      </c>
      <c r="D297" s="43"/>
      <c r="E297" s="45">
        <f t="shared" si="10"/>
        <v>0</v>
      </c>
      <c r="F297" s="91"/>
      <c r="G297" s="91"/>
    </row>
    <row r="298" spans="1:7">
      <c r="A298" s="43" t="s">
        <v>744</v>
      </c>
      <c r="B298" s="89">
        <v>0</v>
      </c>
      <c r="C298" s="44">
        <f>IF(B298=1,50,IF(B298=2,0,))</f>
        <v>0</v>
      </c>
      <c r="D298" s="43"/>
      <c r="E298" s="45">
        <f t="shared" si="10"/>
        <v>0</v>
      </c>
      <c r="F298" s="91"/>
      <c r="G298" s="91"/>
    </row>
    <row r="299" spans="1:7">
      <c r="A299" s="15"/>
      <c r="B299" s="21"/>
      <c r="C299" s="21"/>
      <c r="D299" s="15"/>
    </row>
    <row r="300" spans="1:7" s="87" customFormat="1" ht="18" customHeight="1">
      <c r="A300" s="84" t="s">
        <v>970</v>
      </c>
      <c r="B300" s="85"/>
      <c r="C300" s="85">
        <f>SUM(C2:C298)</f>
        <v>0</v>
      </c>
      <c r="D300" s="84"/>
      <c r="E300" s="85">
        <f>SUM(E2:E298)</f>
        <v>0</v>
      </c>
      <c r="F300" s="85">
        <f>SUM(F2:F298)</f>
        <v>0</v>
      </c>
      <c r="G300" s="86"/>
    </row>
    <row r="301" spans="1:7" ht="10.8" customHeight="1">
      <c r="A301" s="15"/>
      <c r="B301" s="21"/>
      <c r="C301" s="21"/>
      <c r="D301" s="15"/>
    </row>
    <row r="302" spans="1:7">
      <c r="A302" s="51" t="s">
        <v>968</v>
      </c>
      <c r="B302" s="21"/>
      <c r="C302" s="21"/>
      <c r="D302" s="15"/>
      <c r="G302" s="50" t="s">
        <v>969</v>
      </c>
    </row>
    <row r="303" spans="1:7">
      <c r="A303" s="15"/>
      <c r="B303" s="21"/>
      <c r="C303" s="21"/>
      <c r="D303" s="15"/>
    </row>
    <row r="304" spans="1:7">
      <c r="A304" s="15"/>
      <c r="B304" s="21"/>
      <c r="C304" s="21"/>
      <c r="D304" s="15"/>
    </row>
    <row r="305" spans="1:4">
      <c r="A305" s="15"/>
      <c r="B305" s="21"/>
      <c r="C305" s="21"/>
      <c r="D305" s="15"/>
    </row>
    <row r="306" spans="1:4">
      <c r="A306" s="15"/>
      <c r="B306" s="21"/>
      <c r="C306" s="21"/>
      <c r="D306" s="15"/>
    </row>
    <row r="307" spans="1:4">
      <c r="A307" s="15"/>
      <c r="B307" s="21"/>
      <c r="C307" s="21"/>
      <c r="D307" s="15"/>
    </row>
    <row r="308" spans="1:4">
      <c r="A308" s="15"/>
      <c r="B308" s="21"/>
      <c r="C308" s="21"/>
      <c r="D308" s="15"/>
    </row>
  </sheetData>
  <sheetProtection algorithmName="SHA-512" hashValue="yyRKYu22TEk5uTuO8u7ReTK9k6y11MBdWRM1flrAelr7GAWh9/Y6i4hVNmTsxWADPvL0XcUJ1Iq4DRDcqzH6fQ==" saltValue="QFfwjp+YcebyoBE4RCFgQA==" spinCount="100000" sheet="1" objects="1" scenarios="1"/>
  <phoneticPr fontId="13" type="noConversion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65</vt:i4>
      </vt:variant>
    </vt:vector>
  </HeadingPairs>
  <TitlesOfParts>
    <vt:vector size="69" baseType="lpstr">
      <vt:lpstr>Sumário</vt:lpstr>
      <vt:lpstr>Questionário Singulares Operad.</vt:lpstr>
      <vt:lpstr>Formulário Complementar</vt:lpstr>
      <vt:lpstr>Notas</vt:lpstr>
      <vt:lpstr>A</vt:lpstr>
      <vt:lpstr>A.1</vt:lpstr>
      <vt:lpstr>A.2</vt:lpstr>
      <vt:lpstr>A.3</vt:lpstr>
      <vt:lpstr>A.4</vt:lpstr>
      <vt:lpstr>A.5</vt:lpstr>
      <vt:lpstr>A.7</vt:lpstr>
      <vt:lpstr>A.8</vt:lpstr>
      <vt:lpstr>'Formulário Complementar'!Area_de_impressao</vt:lpstr>
      <vt:lpstr>'Questionário Singulares Operad.'!Area_de_impressao</vt:lpstr>
      <vt:lpstr>Sumário!Area_de_impressao</vt:lpstr>
      <vt:lpstr>B</vt:lpstr>
      <vt:lpstr>B.10</vt:lpstr>
      <vt:lpstr>B.11</vt:lpstr>
      <vt:lpstr>B.12</vt:lpstr>
      <vt:lpstr>B.13</vt:lpstr>
      <vt:lpstr>B.14</vt:lpstr>
      <vt:lpstr>B.15</vt:lpstr>
      <vt:lpstr>B.17</vt:lpstr>
      <vt:lpstr>B.18</vt:lpstr>
      <vt:lpstr>B.23</vt:lpstr>
      <vt:lpstr>B.24</vt:lpstr>
      <vt:lpstr>B.9</vt:lpstr>
      <vt:lpstr>C.</vt:lpstr>
      <vt:lpstr>C.27</vt:lpstr>
      <vt:lpstr>C.29</vt:lpstr>
      <vt:lpstr>C.30</vt:lpstr>
      <vt:lpstr>C.31</vt:lpstr>
      <vt:lpstr>C.32</vt:lpstr>
      <vt:lpstr>C.33</vt:lpstr>
      <vt:lpstr>C.37</vt:lpstr>
      <vt:lpstr>D.</vt:lpstr>
      <vt:lpstr>D.38</vt:lpstr>
      <vt:lpstr>D.39</vt:lpstr>
      <vt:lpstr>D.40</vt:lpstr>
      <vt:lpstr>D.41</vt:lpstr>
      <vt:lpstr>D.42</vt:lpstr>
      <vt:lpstr>D.43</vt:lpstr>
      <vt:lpstr>D.44</vt:lpstr>
      <vt:lpstr>D.45</vt:lpstr>
      <vt:lpstr>E.</vt:lpstr>
      <vt:lpstr>E.46</vt:lpstr>
      <vt:lpstr>E.47</vt:lpstr>
      <vt:lpstr>E.48</vt:lpstr>
      <vt:lpstr>E.49</vt:lpstr>
      <vt:lpstr>E.51</vt:lpstr>
      <vt:lpstr>E.54</vt:lpstr>
      <vt:lpstr>E.55</vt:lpstr>
      <vt:lpstr>E.56</vt:lpstr>
      <vt:lpstr>F.</vt:lpstr>
      <vt:lpstr>F.58</vt:lpstr>
      <vt:lpstr>F.59</vt:lpstr>
      <vt:lpstr>F.60</vt:lpstr>
      <vt:lpstr>F.61</vt:lpstr>
      <vt:lpstr>G.</vt:lpstr>
      <vt:lpstr>G.62</vt:lpstr>
      <vt:lpstr>G.63</vt:lpstr>
      <vt:lpstr>H.</vt:lpstr>
      <vt:lpstr>H.67</vt:lpstr>
      <vt:lpstr>H.68</vt:lpstr>
      <vt:lpstr>H.69</vt:lpstr>
      <vt:lpstr>H.70</vt:lpstr>
      <vt:lpstr>H.71</vt:lpstr>
      <vt:lpstr>Questao_5</vt:lpstr>
      <vt:lpstr>Questão_5___Formação_dos_Conselhos_e_da_Diretoria_Executiva_em_Cooperativismo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Hirota</dc:creator>
  <cp:lastModifiedBy>Eleni Maria dos Santos</cp:lastModifiedBy>
  <cp:lastPrinted>2020-04-09T19:04:29Z</cp:lastPrinted>
  <dcterms:created xsi:type="dcterms:W3CDTF">2015-11-16T20:27:51Z</dcterms:created>
  <dcterms:modified xsi:type="dcterms:W3CDTF">2020-04-17T20:30:44Z</dcterms:modified>
</cp:coreProperties>
</file>